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10335" yWindow="225" windowWidth="14400" windowHeight="12735" firstSheet="1" activeTab="1"/>
  </bookViews>
  <sheets>
    <sheet name="2013" sheetId="3" r:id="rId1"/>
    <sheet name="2015" sheetId="11" r:id="rId2"/>
  </sheets>
  <calcPr calcId="145621"/>
</workbook>
</file>

<file path=xl/calcChain.xml><?xml version="1.0" encoding="utf-8"?>
<calcChain xmlns="http://schemas.openxmlformats.org/spreadsheetml/2006/main">
  <c r="D443" i="11" l="1"/>
  <c r="C442" i="11"/>
  <c r="C441" i="11"/>
  <c r="C440" i="11"/>
  <c r="C439" i="11"/>
  <c r="C438" i="11"/>
  <c r="C437" i="11"/>
  <c r="C436" i="11"/>
  <c r="C435" i="11"/>
  <c r="C434" i="11"/>
  <c r="C433" i="11"/>
  <c r="C432" i="11"/>
  <c r="C431" i="11"/>
  <c r="C430" i="11"/>
  <c r="B443" i="11" l="1"/>
  <c r="C443" i="11" s="1"/>
  <c r="M424" i="11" l="1"/>
  <c r="N424" i="11" s="1"/>
  <c r="D184" i="11"/>
  <c r="C105" i="11"/>
  <c r="B105" i="11"/>
  <c r="B78" i="11"/>
  <c r="N391" i="11" l="1"/>
  <c r="N409" i="11"/>
  <c r="N392" i="11"/>
  <c r="O391" i="11" s="1"/>
  <c r="P391" i="11" s="1"/>
  <c r="N401" i="11"/>
  <c r="N417" i="11"/>
  <c r="N396" i="11"/>
  <c r="N405" i="11"/>
  <c r="N413" i="11"/>
  <c r="N421" i="11"/>
  <c r="N394" i="11"/>
  <c r="N399" i="11"/>
  <c r="N403" i="11"/>
  <c r="N407" i="11"/>
  <c r="N411" i="11"/>
  <c r="N415" i="11"/>
  <c r="N419" i="11"/>
  <c r="N423" i="11"/>
  <c r="O423" i="11" s="1"/>
  <c r="N393" i="11"/>
  <c r="N395" i="11"/>
  <c r="N398" i="11"/>
  <c r="N400" i="11"/>
  <c r="N402" i="11"/>
  <c r="N404" i="11"/>
  <c r="N406" i="11"/>
  <c r="N408" i="11"/>
  <c r="N410" i="11"/>
  <c r="N412" i="11"/>
  <c r="N414" i="11"/>
  <c r="N416" i="11"/>
  <c r="N418" i="11"/>
  <c r="N420" i="11"/>
  <c r="N422" i="11"/>
  <c r="O409" i="11" l="1"/>
  <c r="O394" i="11"/>
  <c r="O424" i="11" s="1"/>
  <c r="P394" i="11" l="1"/>
  <c r="P424" i="11" s="1"/>
  <c r="C27" i="11" l="1"/>
  <c r="D99" i="11" l="1"/>
  <c r="D95" i="11" l="1"/>
  <c r="D94" i="11" l="1"/>
  <c r="D93" i="11" l="1"/>
  <c r="D92" i="11" l="1"/>
  <c r="D91" i="11" l="1"/>
  <c r="C233" i="11" l="1"/>
  <c r="D233" i="11"/>
  <c r="D90" i="11" l="1"/>
  <c r="D102" i="11" s="1"/>
  <c r="A386" i="11"/>
  <c r="A351" i="11"/>
  <c r="A314" i="11"/>
  <c r="A277" i="11"/>
  <c r="B240" i="11"/>
  <c r="D239" i="11"/>
  <c r="C239" i="11"/>
  <c r="D238" i="11"/>
  <c r="C238" i="11"/>
  <c r="D237" i="11"/>
  <c r="C237" i="11"/>
  <c r="D236" i="11"/>
  <c r="C236" i="11"/>
  <c r="D235" i="11"/>
  <c r="C235" i="11"/>
  <c r="D234" i="11"/>
  <c r="C234" i="11"/>
  <c r="D232" i="11"/>
  <c r="C232" i="11"/>
  <c r="D231" i="11"/>
  <c r="C231" i="11"/>
  <c r="D230" i="11"/>
  <c r="C230" i="11"/>
  <c r="D229" i="11"/>
  <c r="C229" i="11"/>
  <c r="D228" i="11"/>
  <c r="C228" i="11"/>
  <c r="D227" i="11"/>
  <c r="C227" i="11"/>
  <c r="D226" i="11"/>
  <c r="C226" i="11"/>
  <c r="D225" i="11"/>
  <c r="C225" i="11"/>
  <c r="D224" i="11"/>
  <c r="C224" i="11"/>
  <c r="D223" i="11"/>
  <c r="C223" i="11"/>
  <c r="D222" i="11"/>
  <c r="C222" i="11"/>
  <c r="D221" i="11"/>
  <c r="C221" i="11"/>
  <c r="D220" i="11"/>
  <c r="C220" i="11"/>
  <c r="D219" i="11"/>
  <c r="C219" i="11"/>
  <c r="D218" i="11"/>
  <c r="C218" i="11"/>
  <c r="D217" i="11"/>
  <c r="C217" i="11"/>
  <c r="D216" i="11"/>
  <c r="C216" i="11"/>
  <c r="D215" i="11"/>
  <c r="C215" i="11"/>
  <c r="D214" i="11"/>
  <c r="C214" i="11"/>
  <c r="D213" i="11"/>
  <c r="C213" i="11"/>
  <c r="F207" i="11"/>
  <c r="G206" i="11" s="1"/>
  <c r="E196" i="11"/>
  <c r="F195" i="11" s="1"/>
  <c r="D172" i="11"/>
  <c r="D167" i="11"/>
  <c r="C102" i="11"/>
  <c r="B102" i="11"/>
  <c r="B77" i="11"/>
  <c r="C29" i="11"/>
  <c r="C28" i="11"/>
  <c r="C26" i="11"/>
  <c r="C25" i="11"/>
  <c r="C24" i="11"/>
  <c r="C23" i="11"/>
  <c r="C22" i="11"/>
  <c r="C21" i="11"/>
  <c r="C20" i="11"/>
  <c r="C19" i="11"/>
  <c r="C18" i="11"/>
  <c r="D240" i="11" l="1"/>
  <c r="C276" i="11"/>
  <c r="C270" i="11"/>
  <c r="C266" i="11"/>
  <c r="C260" i="11"/>
  <c r="C256" i="11"/>
  <c r="C275" i="11"/>
  <c r="C273" i="11"/>
  <c r="C271" i="11"/>
  <c r="C269" i="11"/>
  <c r="C267" i="11"/>
  <c r="C265" i="11"/>
  <c r="C263" i="11"/>
  <c r="C261" i="11"/>
  <c r="C259" i="11"/>
  <c r="C257" i="11"/>
  <c r="C255" i="11"/>
  <c r="C253" i="11"/>
  <c r="C251" i="11"/>
  <c r="C274" i="11"/>
  <c r="C272" i="11"/>
  <c r="C268" i="11"/>
  <c r="C264" i="11"/>
  <c r="C262" i="11"/>
  <c r="C258" i="11"/>
  <c r="C254" i="11"/>
  <c r="C252" i="11"/>
  <c r="C350" i="11"/>
  <c r="C348" i="11"/>
  <c r="C346" i="11"/>
  <c r="C344" i="11"/>
  <c r="C342" i="11"/>
  <c r="C340" i="11"/>
  <c r="C338" i="11"/>
  <c r="C336" i="11"/>
  <c r="C334" i="11"/>
  <c r="C332" i="11"/>
  <c r="C330" i="11"/>
  <c r="C328" i="11"/>
  <c r="C326" i="11"/>
  <c r="C349" i="11"/>
  <c r="C347" i="11"/>
  <c r="C345" i="11"/>
  <c r="C343" i="11"/>
  <c r="C341" i="11"/>
  <c r="C339" i="11"/>
  <c r="C337" i="11"/>
  <c r="C335" i="11"/>
  <c r="C333" i="11"/>
  <c r="C331" i="11"/>
  <c r="C329" i="11"/>
  <c r="C327" i="11"/>
  <c r="C325" i="11"/>
  <c r="C313" i="11"/>
  <c r="C311" i="11"/>
  <c r="C309" i="11"/>
  <c r="C307" i="11"/>
  <c r="C305" i="11"/>
  <c r="C303" i="11"/>
  <c r="C301" i="11"/>
  <c r="C299" i="11"/>
  <c r="C297" i="11"/>
  <c r="C295" i="11"/>
  <c r="C293" i="11"/>
  <c r="C291" i="11"/>
  <c r="C289" i="11"/>
  <c r="C312" i="11"/>
  <c r="C310" i="11"/>
  <c r="C308" i="11"/>
  <c r="C306" i="11"/>
  <c r="C304" i="11"/>
  <c r="C302" i="11"/>
  <c r="C300" i="11"/>
  <c r="C298" i="11"/>
  <c r="C296" i="11"/>
  <c r="C294" i="11"/>
  <c r="C292" i="11"/>
  <c r="C290" i="11"/>
  <c r="C288" i="11"/>
  <c r="D177" i="11"/>
  <c r="F172" i="11"/>
  <c r="F154" i="11"/>
  <c r="G144" i="11" s="1"/>
  <c r="F167" i="11"/>
  <c r="C287" i="11"/>
  <c r="D187" i="11"/>
  <c r="E186" i="11" s="1"/>
  <c r="G203" i="11"/>
  <c r="C385" i="11"/>
  <c r="C379" i="11"/>
  <c r="C324" i="11"/>
  <c r="F192" i="11"/>
  <c r="G201" i="11"/>
  <c r="G205" i="11"/>
  <c r="C250" i="11"/>
  <c r="G200" i="11"/>
  <c r="G202" i="11"/>
  <c r="G204" i="11"/>
  <c r="F194" i="11"/>
  <c r="F191" i="11"/>
  <c r="F193" i="11"/>
  <c r="E170" i="11"/>
  <c r="E165" i="11"/>
  <c r="E166" i="11"/>
  <c r="E171" i="11"/>
  <c r="C240" i="11"/>
  <c r="B241" i="11"/>
  <c r="C359" i="11"/>
  <c r="C361" i="11"/>
  <c r="C363" i="11"/>
  <c r="C365" i="11"/>
  <c r="C367" i="11"/>
  <c r="C369" i="11"/>
  <c r="C371" i="11"/>
  <c r="C373" i="11"/>
  <c r="C375" i="11"/>
  <c r="C377" i="11"/>
  <c r="C380" i="11"/>
  <c r="C382" i="11"/>
  <c r="C384" i="11"/>
  <c r="C360" i="11"/>
  <c r="C362" i="11"/>
  <c r="C364" i="11"/>
  <c r="C366" i="11"/>
  <c r="C368" i="11"/>
  <c r="C370" i="11"/>
  <c r="C372" i="11"/>
  <c r="C374" i="11"/>
  <c r="C376" i="11"/>
  <c r="C378" i="11"/>
  <c r="C381" i="11"/>
  <c r="C383" i="11"/>
  <c r="E184" i="11" l="1"/>
  <c r="D180" i="11"/>
  <c r="E177" i="11" s="1"/>
  <c r="G148" i="11"/>
  <c r="G142" i="11"/>
  <c r="H154" i="11"/>
  <c r="G147" i="11"/>
  <c r="G151" i="11"/>
  <c r="G143" i="11"/>
  <c r="G146" i="11"/>
  <c r="G153" i="11"/>
  <c r="G149" i="11"/>
  <c r="G145" i="11"/>
  <c r="G150" i="11"/>
  <c r="G152" i="11"/>
  <c r="E185" i="11"/>
  <c r="E178" i="11"/>
  <c r="E179" i="11"/>
  <c r="C232" i="3" l="1"/>
  <c r="B233" i="3" l="1"/>
  <c r="H453" i="3" l="1"/>
  <c r="H452" i="3"/>
  <c r="D447" i="3" l="1"/>
  <c r="C446" i="3"/>
  <c r="C445" i="3"/>
  <c r="B444" i="3"/>
  <c r="C444" i="3" s="1"/>
  <c r="C443" i="3"/>
  <c r="C442" i="3"/>
  <c r="C441" i="3"/>
  <c r="C440" i="3"/>
  <c r="C439" i="3"/>
  <c r="C438" i="3"/>
  <c r="C437" i="3"/>
  <c r="C436" i="3"/>
  <c r="C435" i="3"/>
  <c r="C434" i="3"/>
  <c r="B433" i="3"/>
  <c r="C432" i="3"/>
  <c r="C431" i="3"/>
  <c r="C430" i="3"/>
  <c r="C429" i="3"/>
  <c r="C428" i="3"/>
  <c r="C427" i="3"/>
  <c r="C426" i="3"/>
  <c r="C425" i="3"/>
  <c r="C424" i="3"/>
  <c r="C423" i="3"/>
  <c r="C422" i="3"/>
  <c r="B447" i="3" l="1"/>
  <c r="C447" i="3" s="1"/>
  <c r="C433" i="3"/>
  <c r="F178" i="3" l="1"/>
  <c r="F181" i="3" s="1"/>
  <c r="G179" i="3" l="1"/>
  <c r="G180" i="3"/>
  <c r="G178" i="3"/>
  <c r="C103" i="3" l="1"/>
  <c r="B103" i="3"/>
  <c r="B77" i="3"/>
  <c r="B78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O418" i="3" l="1"/>
  <c r="P392" i="3" s="1"/>
  <c r="P417" i="3" l="1"/>
  <c r="Q417" i="3" s="1"/>
  <c r="P415" i="3"/>
  <c r="P413" i="3"/>
  <c r="P411" i="3"/>
  <c r="P409" i="3"/>
  <c r="P407" i="3"/>
  <c r="P405" i="3"/>
  <c r="P403" i="3"/>
  <c r="P401" i="3"/>
  <c r="P399" i="3"/>
  <c r="P397" i="3"/>
  <c r="P395" i="3"/>
  <c r="P393" i="3"/>
  <c r="P391" i="3"/>
  <c r="P390" i="3"/>
  <c r="P416" i="3"/>
  <c r="Q416" i="3" s="1"/>
  <c r="P414" i="3"/>
  <c r="P412" i="3"/>
  <c r="P410" i="3"/>
  <c r="P408" i="3"/>
  <c r="P406" i="3"/>
  <c r="P404" i="3"/>
  <c r="P402" i="3"/>
  <c r="P400" i="3"/>
  <c r="P398" i="3"/>
  <c r="P396" i="3"/>
  <c r="P394" i="3"/>
  <c r="Q404" i="3" l="1"/>
  <c r="Q390" i="3"/>
  <c r="R390" i="3" s="1"/>
  <c r="Q393" i="3"/>
  <c r="R393" i="3" s="1"/>
  <c r="D208" i="3" l="1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07" i="3"/>
  <c r="A374" i="3" l="1"/>
  <c r="F201" i="3" l="1"/>
  <c r="G200" i="3" s="1"/>
  <c r="C102" i="3"/>
  <c r="C23" i="3"/>
  <c r="G195" i="3" l="1"/>
  <c r="C207" i="3"/>
  <c r="E190" i="3"/>
  <c r="F187" i="3" s="1"/>
  <c r="F154" i="3"/>
  <c r="G198" i="3" l="1"/>
  <c r="G194" i="3"/>
  <c r="G196" i="3"/>
  <c r="G199" i="3"/>
  <c r="G197" i="3"/>
  <c r="F185" i="3"/>
  <c r="F188" i="3"/>
  <c r="F186" i="3"/>
  <c r="F189" i="3"/>
  <c r="A337" i="3" l="1"/>
  <c r="C384" i="3" s="1"/>
  <c r="A302" i="3"/>
  <c r="A267" i="3"/>
  <c r="C242" i="3" s="1"/>
  <c r="B232" i="3"/>
  <c r="B6" i="3"/>
  <c r="D172" i="3"/>
  <c r="F172" i="3" s="1"/>
  <c r="B102" i="3"/>
  <c r="C19" i="3"/>
  <c r="C20" i="3"/>
  <c r="C21" i="3"/>
  <c r="C22" i="3"/>
  <c r="C18" i="3"/>
  <c r="D167" i="3"/>
  <c r="G153" i="3"/>
  <c r="D102" i="3" l="1"/>
  <c r="D103" i="3"/>
  <c r="D232" i="3"/>
  <c r="C335" i="3"/>
  <c r="C372" i="3"/>
  <c r="E166" i="3"/>
  <c r="F167" i="3"/>
  <c r="C295" i="3"/>
  <c r="C300" i="3"/>
  <c r="C260" i="3"/>
  <c r="C265" i="3"/>
  <c r="C330" i="3"/>
  <c r="C367" i="3"/>
  <c r="C371" i="3"/>
  <c r="C369" i="3"/>
  <c r="C366" i="3"/>
  <c r="C364" i="3"/>
  <c r="C362" i="3"/>
  <c r="C360" i="3"/>
  <c r="C358" i="3"/>
  <c r="C356" i="3"/>
  <c r="C354" i="3"/>
  <c r="C352" i="3"/>
  <c r="C350" i="3"/>
  <c r="C355" i="3"/>
  <c r="C353" i="3"/>
  <c r="C349" i="3"/>
  <c r="C373" i="3"/>
  <c r="C370" i="3"/>
  <c r="C368" i="3"/>
  <c r="C365" i="3"/>
  <c r="C363" i="3"/>
  <c r="C361" i="3"/>
  <c r="C359" i="3"/>
  <c r="C357" i="3"/>
  <c r="C351" i="3"/>
  <c r="C313" i="3"/>
  <c r="C325" i="3"/>
  <c r="C279" i="3"/>
  <c r="C290" i="3"/>
  <c r="C243" i="3"/>
  <c r="C255" i="3"/>
  <c r="D178" i="3"/>
  <c r="D181" i="3" s="1"/>
  <c r="E180" i="3" s="1"/>
  <c r="C312" i="3"/>
  <c r="C334" i="3"/>
  <c r="C332" i="3"/>
  <c r="C329" i="3"/>
  <c r="C327" i="3"/>
  <c r="C324" i="3"/>
  <c r="C322" i="3"/>
  <c r="C320" i="3"/>
  <c r="C318" i="3"/>
  <c r="C316" i="3"/>
  <c r="C314" i="3"/>
  <c r="C336" i="3"/>
  <c r="C333" i="3"/>
  <c r="C331" i="3"/>
  <c r="C328" i="3"/>
  <c r="C326" i="3"/>
  <c r="C323" i="3"/>
  <c r="C321" i="3"/>
  <c r="C319" i="3"/>
  <c r="C317" i="3"/>
  <c r="C315" i="3"/>
  <c r="C301" i="3"/>
  <c r="C298" i="3"/>
  <c r="C296" i="3"/>
  <c r="C293" i="3"/>
  <c r="C291" i="3"/>
  <c r="C288" i="3"/>
  <c r="C286" i="3"/>
  <c r="C284" i="3"/>
  <c r="C282" i="3"/>
  <c r="C280" i="3"/>
  <c r="C278" i="3"/>
  <c r="C277" i="3"/>
  <c r="C299" i="3"/>
  <c r="C297" i="3"/>
  <c r="C294" i="3"/>
  <c r="C292" i="3"/>
  <c r="C289" i="3"/>
  <c r="C287" i="3"/>
  <c r="C285" i="3"/>
  <c r="C283" i="3"/>
  <c r="C281" i="3"/>
  <c r="C264" i="3"/>
  <c r="C259" i="3"/>
  <c r="C254" i="3"/>
  <c r="C250" i="3"/>
  <c r="C246" i="3"/>
  <c r="C262" i="3"/>
  <c r="C257" i="3"/>
  <c r="C252" i="3"/>
  <c r="C248" i="3"/>
  <c r="C244" i="3"/>
  <c r="C266" i="3"/>
  <c r="C263" i="3"/>
  <c r="C261" i="3"/>
  <c r="C258" i="3"/>
  <c r="C256" i="3"/>
  <c r="C253" i="3"/>
  <c r="C251" i="3"/>
  <c r="C249" i="3"/>
  <c r="C247" i="3"/>
  <c r="C245" i="3"/>
  <c r="E171" i="3"/>
  <c r="E170" i="3"/>
  <c r="G142" i="3"/>
  <c r="G144" i="3"/>
  <c r="G146" i="3"/>
  <c r="G143" i="3"/>
  <c r="G145" i="3"/>
  <c r="G147" i="3"/>
  <c r="G149" i="3"/>
  <c r="G148" i="3"/>
  <c r="G150" i="3"/>
  <c r="G152" i="3"/>
  <c r="G151" i="3"/>
  <c r="E165" i="3"/>
  <c r="E179" i="3" l="1"/>
  <c r="C24" i="3"/>
  <c r="E178" i="3"/>
  <c r="C25" i="3" l="1"/>
  <c r="C26" i="3" l="1"/>
  <c r="C27" i="3" l="1"/>
  <c r="C28" i="3" l="1"/>
  <c r="C29" i="3" l="1"/>
</calcChain>
</file>

<file path=xl/comments1.xml><?xml version="1.0" encoding="utf-8"?>
<comments xmlns="http://schemas.openxmlformats.org/spreadsheetml/2006/main">
  <authors>
    <author>DEFAY Jean-Louis (JUST-EXT)</author>
    <author>Jorge Ribeiro Jordao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A205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ECRIS</t>
        </r>
      </text>
    </comment>
  </commentList>
</comments>
</file>

<file path=xl/comments2.xml><?xml version="1.0" encoding="utf-8"?>
<comments xmlns="http://schemas.openxmlformats.org/spreadsheetml/2006/main">
  <authors>
    <author>DEFAY Jean-Louis (JUST-EXT)</author>
    <author>Jorge Ribeiro Jordao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F172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due to new  request purpose 003101 not reported by RI 1.3 and 1.4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DEFAY Jean-Louis (JUST-EXT):</t>
        </r>
        <r>
          <rPr>
            <sz val="9"/>
            <color indexed="81"/>
            <rFont val="Tahoma"/>
            <family val="2"/>
          </rPr>
          <t xml:space="preserve">
at least one message exchanged since the beginning of Ecris</t>
        </r>
      </text>
    </comment>
  </commentList>
</comments>
</file>

<file path=xl/sharedStrings.xml><?xml version="1.0" encoding="utf-8"?>
<sst xmlns="http://schemas.openxmlformats.org/spreadsheetml/2006/main" count="654" uniqueCount="164">
  <si>
    <t>NOT</t>
  </si>
  <si>
    <t>REQ</t>
  </si>
  <si>
    <t>HU</t>
  </si>
  <si>
    <t>SK</t>
  </si>
  <si>
    <t>May</t>
  </si>
  <si>
    <t>Jun</t>
  </si>
  <si>
    <t>Jul</t>
  </si>
  <si>
    <t>Aug</t>
  </si>
  <si>
    <t>Sep</t>
  </si>
  <si>
    <t>Oct</t>
  </si>
  <si>
    <t>Nov</t>
  </si>
  <si>
    <t>Messages</t>
  </si>
  <si>
    <t>Dec</t>
  </si>
  <si>
    <t>AT</t>
  </si>
  <si>
    <t>BE</t>
  </si>
  <si>
    <t>BG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</si>
  <si>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</si>
  <si>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</si>
  <si>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</si>
  <si>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</si>
  <si>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</si>
  <si>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</si>
  <si>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</si>
  <si>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</si>
  <si>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</si>
  <si>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IE</t>
  </si>
  <si>
    <t>LT</t>
  </si>
  <si>
    <t>LV</t>
  </si>
  <si>
    <t>NL</t>
  </si>
  <si>
    <t>PL</t>
  </si>
  <si>
    <t>RO</t>
  </si>
  <si>
    <t>Apr</t>
  </si>
  <si>
    <t>Replies to notifications</t>
  </si>
  <si>
    <t>Replies to requests</t>
  </si>
  <si>
    <t>Messages per MS</t>
  </si>
  <si>
    <t>Messages per type</t>
  </si>
  <si>
    <t>Notification</t>
  </si>
  <si>
    <t>NPB</t>
  </si>
  <si>
    <t>Notification Problem</t>
  </si>
  <si>
    <t>NRC</t>
  </si>
  <si>
    <t>Notification Receipt</t>
  </si>
  <si>
    <t>Request</t>
  </si>
  <si>
    <t>RDL</t>
  </si>
  <si>
    <t>Request Deadline</t>
  </si>
  <si>
    <t>RDN</t>
  </si>
  <si>
    <t>Request Denial</t>
  </si>
  <si>
    <t>RPB</t>
  </si>
  <si>
    <t>Request Problem</t>
  </si>
  <si>
    <t>RRS</t>
  </si>
  <si>
    <t>Request Response</t>
  </si>
  <si>
    <t>RAI</t>
  </si>
  <si>
    <t>Request Additional Info</t>
  </si>
  <si>
    <t>AI</t>
  </si>
  <si>
    <t>Additional Info</t>
  </si>
  <si>
    <t>AIU</t>
  </si>
  <si>
    <t>FE</t>
  </si>
  <si>
    <t>Functional Error</t>
  </si>
  <si>
    <t>Denial</t>
  </si>
  <si>
    <t>Main message types</t>
  </si>
  <si>
    <t>Additional Info Unavailable</t>
  </si>
  <si>
    <t>RREQ</t>
  </si>
  <si>
    <t>Stateless</t>
  </si>
  <si>
    <t>EU</t>
  </si>
  <si>
    <t>Notifications per MS</t>
  </si>
  <si>
    <t>Requests per MS</t>
  </si>
  <si>
    <t>Notifications</t>
  </si>
  <si>
    <t>New conviction</t>
  </si>
  <si>
    <t>Conviction update</t>
  </si>
  <si>
    <t>Requests</t>
  </si>
  <si>
    <t>For criminal proceedings</t>
  </si>
  <si>
    <t>For other purposes</t>
  </si>
  <si>
    <t>Nationalities in requests</t>
  </si>
  <si>
    <t>Third country</t>
  </si>
  <si>
    <t>Response: no convictions</t>
  </si>
  <si>
    <t>Response: one or more convictions</t>
  </si>
  <si>
    <t>Jan</t>
  </si>
  <si>
    <t>AT BE BG CZ DE DK EE ES FI FR GB GR HU IE LT LV NL PL RO SK</t>
  </si>
  <si>
    <t>IT</t>
  </si>
  <si>
    <t>Feb</t>
  </si>
  <si>
    <t>Mar</t>
  </si>
  <si>
    <t>CY</t>
  </si>
  <si>
    <t>notification receipt</t>
  </si>
  <si>
    <t>fingerprints do not match</t>
  </si>
  <si>
    <t>multiple persons found</t>
  </si>
  <si>
    <t>person deceased</t>
  </si>
  <si>
    <t xml:space="preserve">not a national </t>
  </si>
  <si>
    <t>Total</t>
  </si>
  <si>
    <t>not a national</t>
  </si>
  <si>
    <t>average</t>
  </si>
  <si>
    <t>fingerprints do not match main indentity</t>
  </si>
  <si>
    <t>HR</t>
  </si>
  <si>
    <t>LU</t>
  </si>
  <si>
    <t>Req Response  per MS</t>
  </si>
  <si>
    <t>SE</t>
  </si>
  <si>
    <t>nb</t>
  </si>
  <si>
    <t>% of 24</t>
  </si>
  <si>
    <t>% of 27</t>
  </si>
  <si>
    <t>year</t>
  </si>
  <si>
    <t>count</t>
  </si>
  <si>
    <t>Request purpose category</t>
  </si>
  <si>
    <t>%</t>
  </si>
  <si>
    <t>001000 - criminal proceeding</t>
  </si>
  <si>
    <t>001001 - court trial</t>
  </si>
  <si>
    <t>001002 - the execution of the conviction</t>
  </si>
  <si>
    <t>002000 - non-criminal proceeding from a competent administrative authority</t>
  </si>
  <si>
    <t>002001 - obtaining a permit to carry weapons</t>
  </si>
  <si>
    <t>002002 - obtaining a hunting license</t>
  </si>
  <si>
    <t>002004 - obtaining a VISA</t>
  </si>
  <si>
    <t>002005 - obtaining a driving license</t>
  </si>
  <si>
    <t>002006 - changing nationality</t>
  </si>
  <si>
    <t>002007 - obtaining a permit to use explosives</t>
  </si>
  <si>
    <t>002008 - obtaining a detective license</t>
  </si>
  <si>
    <t>002011 - obtaining a license of insurance agent or of brokerage in insurances</t>
  </si>
  <si>
    <t>002012 - obtaining a license of advocate</t>
  </si>
  <si>
    <t>002016 - obtaining a driving instructor’s license</t>
  </si>
  <si>
    <t>003000 - employment vetting</t>
  </si>
  <si>
    <t>003001 - employment in relation with children</t>
  </si>
  <si>
    <t>003002 - employment in relation with disabled persons</t>
  </si>
  <si>
    <t>003003 - employment in the public sector</t>
  </si>
  <si>
    <t>003004 - employment in the police or law-enforcement authorities</t>
  </si>
  <si>
    <t>003005 - employment in airport authorities</t>
  </si>
  <si>
    <t>003006 - employment in security services (private sector)</t>
  </si>
  <si>
    <t>003007 - obtaining a permit to work or familiarise with confidential information</t>
  </si>
  <si>
    <t>003008 - obtaining a permit to perform armed/unarmed bodyguard and property protection</t>
  </si>
  <si>
    <t>003013 - employment professional driver or taxi driver</t>
  </si>
  <si>
    <t>003014 - employment as professional job agent or career adviser</t>
  </si>
  <si>
    <t>004000 - non-criminal proceeding from the person concerned for information on own criminal record</t>
  </si>
  <si>
    <t>005000 - obtaining a permit to stand for elections</t>
  </si>
  <si>
    <t>003009 - employment as teacher</t>
  </si>
  <si>
    <t>TOTAL</t>
  </si>
  <si>
    <t>"Live" Member States exchanging criminal records</t>
  </si>
  <si>
    <t>Month</t>
  </si>
  <si>
    <t>total</t>
  </si>
  <si>
    <t>AT BE BG CY CZ DE DK EE ES FI FR GB GR HR HU IE IT LT LU LV NL PL RO SE SK</t>
  </si>
  <si>
    <t>Monthly Interconnections</t>
  </si>
  <si>
    <t>% of 25</t>
  </si>
  <si>
    <t>002018 - obtaining a license for supplying services in regards to excise goods exempted from taxation</t>
  </si>
  <si>
    <t>002019 - obtaining a license of a trainer in civil aviation security</t>
  </si>
  <si>
    <t xml:space="preserve">Top 5 in </t>
  </si>
  <si>
    <t>002010 -  obtaining a broking license</t>
  </si>
  <si>
    <t>003011 - employment as a professional soldier</t>
  </si>
  <si>
    <t>requests</t>
  </si>
  <si>
    <t>Responses</t>
  </si>
  <si>
    <t>Request with expired deadline</t>
  </si>
  <si>
    <t>% of req</t>
  </si>
  <si>
    <t>Partners per MS (from start)</t>
  </si>
  <si>
    <t>% of Req</t>
  </si>
  <si>
    <t>Req</t>
  </si>
  <si>
    <t>expired Req</t>
  </si>
  <si>
    <t>dest</t>
  </si>
  <si>
    <t>tot</t>
  </si>
  <si>
    <t>SI</t>
  </si>
  <si>
    <t>Nationalities in req responses</t>
  </si>
  <si>
    <t>delta</t>
  </si>
  <si>
    <t>003010 - employment as university teacher</t>
  </si>
  <si>
    <t>ECRIS 2013 Statistics</t>
  </si>
  <si>
    <t>MT</t>
  </si>
  <si>
    <r>
      <t xml:space="preserve">AT BE BG CY CZ DE DK EE ES FI FR GB GR HR HU IE IT LT LU LV </t>
    </r>
    <r>
      <rPr>
        <sz val="10"/>
        <color rgb="FFFF0000"/>
        <rFont val="Arial"/>
        <family val="2"/>
      </rPr>
      <t>MT</t>
    </r>
    <r>
      <rPr>
        <sz val="10"/>
        <rFont val="Arial"/>
        <family val="2"/>
      </rPr>
      <t xml:space="preserve"> NL PL RO SE SK</t>
    </r>
  </si>
  <si>
    <t>003101 - recruiting a person for professional or organized voluntary activities involving direct and regular contacts with children</t>
  </si>
  <si>
    <t>002003 - obtaining a fishing license</t>
  </si>
  <si>
    <t>ECRIS 2015 Statistics</t>
  </si>
  <si>
    <r>
      <t xml:space="preserve">AT BE BG CY CZ DE DK EE ES FI FR GB GR HR HU IE IT LT LU LV </t>
    </r>
    <r>
      <rPr>
        <sz val="10"/>
        <rFont val="Arial"/>
        <family val="2"/>
      </rPr>
      <t>NL PL RO SE SK</t>
    </r>
  </si>
  <si>
    <t>Avg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</si>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</sst>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%"/>
    <numFmt numFmtId="172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1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0"/>
    <xf numFmtId="0" fontId="30" fillId="0" borderId="0"/>
    <xf numFmtId="0" fontId="26" fillId="0" borderId="0"/>
    <xf numFmtId="0" fontId="26" fillId="0" borderId="0"/>
    <xf numFmtId="0" fontId="5" fillId="0" borderId="0"/>
    <xf numFmtId="9" fontId="31" fillId="0" borderId="0" applyFont="0" applyFill="0" applyBorder="0" applyAlignment="0" applyProtection="0"/>
    <xf numFmtId="0" fontId="32" fillId="0" borderId="0"/>
    <xf numFmtId="0" fontId="4" fillId="0" borderId="0"/>
    <xf numFmtId="0" fontId="32" fillId="0" borderId="0"/>
    <xf numFmtId="0" fontId="3" fillId="0" borderId="0"/>
    <xf numFmtId="164" fontId="3" fillId="0" borderId="0" applyFont="0" applyFill="0" applyBorder="0" applyAlignment="0" applyProtection="0"/>
    <xf numFmtId="0" fontId="3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6" fillId="0" borderId="0"/>
    <xf numFmtId="0" fontId="1" fillId="0" borderId="0"/>
    <xf numFmtId="0" fontId="26" fillId="0" borderId="0"/>
  </cellStyleXfs>
  <cellXfs count="223">
    <xf numFmtId="0" fontId="0" fillId="0" borderId="0" xfId="0"/>
    <xf numFmtId="1" fontId="11" fillId="0" borderId="10" xfId="0" applyNumberFormat="1" applyFont="1" applyBorder="1"/>
    <xf numFmtId="0" fontId="0" fillId="0" borderId="0" xfId="0" applyProtection="1">
      <protection locked="0"/>
    </xf>
    <xf numFmtId="1" fontId="11" fillId="0" borderId="10" xfId="0" applyNumberFormat="1" applyFont="1" applyBorder="1" applyProtection="1">
      <protection locked="0"/>
    </xf>
    <xf numFmtId="1" fontId="0" fillId="0" borderId="1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0" applyNumberFormat="1" applyBorder="1" applyAlignment="1" applyProtection="1">
      <protection locked="0"/>
    </xf>
    <xf numFmtId="9" fontId="0" fillId="0" borderId="10" xfId="0" applyNumberFormat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6" fillId="0" borderId="10" xfId="42" applyFont="1" applyFill="1" applyBorder="1" applyAlignment="1" applyProtection="1">
      <alignment wrapText="1"/>
      <protection locked="0"/>
    </xf>
    <xf numFmtId="0" fontId="27" fillId="0" borderId="10" xfId="0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24" fillId="25" borderId="11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24" borderId="10" xfId="0" applyFill="1" applyBorder="1" applyProtection="1">
      <protection locked="0"/>
    </xf>
    <xf numFmtId="1" fontId="25" fillId="0" borderId="10" xfId="0" applyNumberFormat="1" applyFont="1" applyBorder="1" applyProtection="1">
      <protection locked="0"/>
    </xf>
    <xf numFmtId="165" fontId="0" fillId="0" borderId="0" xfId="0" applyNumberFormat="1" applyAlignment="1" applyProtection="1">
      <protection locked="0"/>
    </xf>
    <xf numFmtId="9" fontId="0" fillId="0" borderId="10" xfId="0" applyNumberFormat="1" applyBorder="1" applyProtection="1">
      <protection locked="0"/>
    </xf>
    <xf numFmtId="1" fontId="0" fillId="0" borderId="10" xfId="0" applyNumberFormat="1" applyFill="1" applyBorder="1" applyAlignment="1" applyProtection="1">
      <protection locked="0"/>
    </xf>
    <xf numFmtId="9" fontId="0" fillId="0" borderId="10" xfId="0" applyNumberFormat="1" applyFill="1" applyBorder="1" applyProtection="1">
      <protection locked="0"/>
    </xf>
    <xf numFmtId="1" fontId="25" fillId="0" borderId="10" xfId="0" applyNumberFormat="1" applyFont="1" applyFill="1" applyBorder="1" applyProtection="1">
      <protection locked="0"/>
    </xf>
    <xf numFmtId="0" fontId="26" fillId="0" borderId="10" xfId="42" applyFont="1" applyFill="1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0" xfId="0" applyNumberFormat="1" applyBorder="1" applyProtection="1">
      <protection locked="0"/>
    </xf>
    <xf numFmtId="9" fontId="25" fillId="0" borderId="0" xfId="0" applyNumberFormat="1" applyFont="1" applyBorder="1" applyProtection="1">
      <protection locked="0"/>
    </xf>
    <xf numFmtId="0" fontId="11" fillId="0" borderId="10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27" borderId="10" xfId="0" applyFill="1" applyBorder="1" applyProtection="1">
      <protection locked="0"/>
    </xf>
    <xf numFmtId="0" fontId="26" fillId="0" borderId="10" xfId="44" applyFont="1" applyFill="1" applyBorder="1" applyAlignment="1">
      <alignment horizontal="right" wrapText="1"/>
    </xf>
    <xf numFmtId="0" fontId="25" fillId="0" borderId="10" xfId="0" applyFont="1" applyBorder="1" applyProtection="1">
      <protection locked="0"/>
    </xf>
    <xf numFmtId="0" fontId="6" fillId="0" borderId="10" xfId="45" applyFont="1" applyFill="1" applyBorder="1" applyAlignment="1">
      <alignment horizontal="right" wrapText="1"/>
    </xf>
    <xf numFmtId="1" fontId="0" fillId="0" borderId="10" xfId="0" applyNumberFormat="1" applyFill="1" applyBorder="1" applyAlignment="1" applyProtection="1">
      <alignment horizontal="right"/>
      <protection locked="0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9" fontId="11" fillId="0" borderId="0" xfId="47" applyFont="1" applyProtection="1">
      <protection locked="0"/>
    </xf>
    <xf numFmtId="0" fontId="0" fillId="0" borderId="0" xfId="0" applyBorder="1" applyProtection="1">
      <protection locked="0"/>
    </xf>
    <xf numFmtId="0" fontId="33" fillId="0" borderId="0" xfId="48" applyFont="1" applyFill="1" applyBorder="1" applyAlignment="1">
      <alignment horizontal="right" wrapText="1"/>
    </xf>
    <xf numFmtId="0" fontId="33" fillId="0" borderId="10" xfId="50" applyFont="1" applyFill="1" applyBorder="1" applyAlignment="1">
      <alignment horizontal="right" wrapText="1"/>
    </xf>
    <xf numFmtId="0" fontId="33" fillId="28" borderId="17" xfId="48" applyFont="1" applyFill="1" applyBorder="1" applyAlignment="1">
      <alignment horizontal="center"/>
    </xf>
    <xf numFmtId="0" fontId="33" fillId="28" borderId="18" xfId="48" applyFont="1" applyFill="1" applyBorder="1" applyAlignment="1">
      <alignment horizontal="center"/>
    </xf>
    <xf numFmtId="0" fontId="33" fillId="0" borderId="20" xfId="48" applyFont="1" applyFill="1" applyBorder="1" applyAlignment="1">
      <alignment horizontal="right" wrapText="1"/>
    </xf>
    <xf numFmtId="0" fontId="33" fillId="0" borderId="22" xfId="48" applyFont="1" applyFill="1" applyBorder="1" applyAlignment="1">
      <alignment horizontal="right" wrapText="1"/>
    </xf>
    <xf numFmtId="0" fontId="33" fillId="0" borderId="23" xfId="48" applyFont="1" applyFill="1" applyBorder="1" applyAlignment="1">
      <alignment horizontal="right" wrapText="1"/>
    </xf>
    <xf numFmtId="0" fontId="33" fillId="0" borderId="25" xfId="48" applyFont="1" applyFill="1" applyBorder="1" applyAlignment="1">
      <alignment horizontal="right" wrapText="1"/>
    </xf>
    <xf numFmtId="0" fontId="33" fillId="0" borderId="27" xfId="48" applyFont="1" applyFill="1" applyBorder="1" applyAlignment="1">
      <alignment horizontal="right" wrapText="1"/>
    </xf>
    <xf numFmtId="0" fontId="33" fillId="0" borderId="12" xfId="48" applyFont="1" applyFill="1" applyBorder="1" applyAlignment="1">
      <alignment horizontal="right" wrapText="1"/>
    </xf>
    <xf numFmtId="0" fontId="33" fillId="0" borderId="28" xfId="48" applyFont="1" applyFill="1" applyBorder="1" applyAlignment="1">
      <alignment horizontal="right" wrapText="1"/>
    </xf>
    <xf numFmtId="0" fontId="33" fillId="0" borderId="29" xfId="48" applyFont="1" applyFill="1" applyBorder="1" applyAlignment="1">
      <alignment horizontal="right" wrapText="1"/>
    </xf>
    <xf numFmtId="165" fontId="0" fillId="0" borderId="10" xfId="47" applyNumberFormat="1" applyFont="1" applyBorder="1" applyProtection="1">
      <protection locked="0"/>
    </xf>
    <xf numFmtId="0" fontId="33" fillId="0" borderId="30" xfId="48" applyFont="1" applyFill="1" applyBorder="1" applyAlignment="1">
      <alignment horizontal="right" wrapText="1"/>
    </xf>
    <xf numFmtId="0" fontId="33" fillId="0" borderId="32" xfId="48" applyFont="1" applyFill="1" applyBorder="1" applyAlignment="1">
      <alignment horizontal="right" wrapText="1"/>
    </xf>
    <xf numFmtId="0" fontId="24" fillId="25" borderId="11" xfId="0" applyFont="1" applyFill="1" applyBorder="1" applyAlignment="1" applyProtection="1">
      <protection locked="0"/>
    </xf>
    <xf numFmtId="0" fontId="10" fillId="26" borderId="2" xfId="27" applyFill="1" applyProtection="1">
      <protection locked="0"/>
    </xf>
    <xf numFmtId="9" fontId="35" fillId="26" borderId="33" xfId="38" applyNumberFormat="1" applyFont="1" applyFill="1" applyBorder="1" applyAlignment="1" applyProtection="1">
      <protection locked="0"/>
    </xf>
    <xf numFmtId="1" fontId="25" fillId="0" borderId="12" xfId="0" applyNumberFormat="1" applyFont="1" applyBorder="1" applyAlignment="1" applyProtection="1">
      <protection locked="0"/>
    </xf>
    <xf numFmtId="1" fontId="25" fillId="0" borderId="13" xfId="0" applyNumberFormat="1" applyFont="1" applyBorder="1" applyAlignment="1" applyProtection="1">
      <protection locked="0"/>
    </xf>
    <xf numFmtId="0" fontId="25" fillId="0" borderId="0" xfId="0" applyFont="1" applyProtection="1">
      <protection locked="0"/>
    </xf>
    <xf numFmtId="9" fontId="0" fillId="0" borderId="0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1" fillId="24" borderId="10" xfId="0" applyFont="1" applyFill="1" applyBorder="1" applyProtection="1">
      <protection locked="0"/>
    </xf>
    <xf numFmtId="165" fontId="0" fillId="0" borderId="10" xfId="47" applyNumberFormat="1" applyFont="1" applyBorder="1"/>
    <xf numFmtId="0" fontId="0" fillId="0" borderId="46" xfId="0" applyBorder="1"/>
    <xf numFmtId="0" fontId="0" fillId="0" borderId="47" xfId="0" applyBorder="1"/>
    <xf numFmtId="165" fontId="0" fillId="0" borderId="40" xfId="0" applyNumberFormat="1" applyBorder="1"/>
    <xf numFmtId="165" fontId="0" fillId="0" borderId="24" xfId="47" applyNumberFormat="1" applyFont="1" applyBorder="1"/>
    <xf numFmtId="0" fontId="0" fillId="0" borderId="45" xfId="0" applyBorder="1"/>
    <xf numFmtId="165" fontId="0" fillId="0" borderId="21" xfId="47" applyNumberFormat="1" applyFont="1" applyBorder="1"/>
    <xf numFmtId="0" fontId="0" fillId="0" borderId="53" xfId="0" applyBorder="1"/>
    <xf numFmtId="165" fontId="0" fillId="0" borderId="26" xfId="47" applyNumberFormat="1" applyFont="1" applyBorder="1"/>
    <xf numFmtId="165" fontId="0" fillId="0" borderId="41" xfId="0" applyNumberFormat="1" applyBorder="1"/>
    <xf numFmtId="0" fontId="0" fillId="0" borderId="44" xfId="0" applyBorder="1"/>
    <xf numFmtId="165" fontId="0" fillId="0" borderId="52" xfId="0" applyNumberFormat="1" applyBorder="1"/>
    <xf numFmtId="0" fontId="0" fillId="32" borderId="0" xfId="0" applyFill="1"/>
    <xf numFmtId="0" fontId="6" fillId="0" borderId="13" xfId="45" applyFont="1" applyFill="1" applyBorder="1" applyAlignment="1">
      <alignment horizontal="right" wrapText="1"/>
    </xf>
    <xf numFmtId="0" fontId="0" fillId="0" borderId="55" xfId="0" applyBorder="1"/>
    <xf numFmtId="0" fontId="0" fillId="0" borderId="13" xfId="0" applyBorder="1"/>
    <xf numFmtId="0" fontId="6" fillId="0" borderId="54" xfId="45" applyFont="1" applyFill="1" applyBorder="1" applyAlignment="1">
      <alignment horizontal="right" wrapText="1"/>
    </xf>
    <xf numFmtId="0" fontId="0" fillId="0" borderId="54" xfId="0" applyBorder="1"/>
    <xf numFmtId="0" fontId="24" fillId="25" borderId="11" xfId="0" applyFont="1" applyFill="1" applyBorder="1" applyAlignment="1" applyProtection="1">
      <alignment horizontal="center"/>
      <protection locked="0"/>
    </xf>
    <xf numFmtId="0" fontId="6" fillId="0" borderId="7" xfId="45" applyFont="1" applyFill="1" applyBorder="1" applyAlignment="1">
      <alignment wrapText="1"/>
    </xf>
    <xf numFmtId="0" fontId="6" fillId="0" borderId="7" xfId="45" applyFont="1" applyFill="1" applyBorder="1" applyAlignment="1">
      <alignment horizontal="right" wrapText="1"/>
    </xf>
    <xf numFmtId="9" fontId="0" fillId="0" borderId="10" xfId="47" applyFont="1" applyBorder="1" applyProtection="1">
      <protection locked="0"/>
    </xf>
    <xf numFmtId="9" fontId="0" fillId="0" borderId="0" xfId="47" applyFont="1" applyProtection="1">
      <protection locked="0"/>
    </xf>
    <xf numFmtId="0" fontId="26" fillId="33" borderId="10" xfId="42" applyFont="1" applyFill="1" applyBorder="1" applyAlignment="1" applyProtection="1">
      <alignment wrapText="1"/>
      <protection locked="0"/>
    </xf>
    <xf numFmtId="165" fontId="6" fillId="0" borderId="7" xfId="47" applyNumberFormat="1" applyFont="1" applyFill="1" applyBorder="1" applyAlignment="1">
      <alignment horizontal="right" wrapText="1"/>
    </xf>
    <xf numFmtId="0" fontId="6" fillId="0" borderId="56" xfId="45" applyFont="1" applyFill="1" applyBorder="1" applyAlignment="1">
      <alignment wrapText="1"/>
    </xf>
    <xf numFmtId="0" fontId="6" fillId="0" borderId="56" xfId="45" applyFont="1" applyFill="1" applyBorder="1" applyAlignment="1">
      <alignment horizontal="right" wrapText="1"/>
    </xf>
    <xf numFmtId="165" fontId="6" fillId="0" borderId="56" xfId="47" applyNumberFormat="1" applyFont="1" applyFill="1" applyBorder="1" applyAlignment="1">
      <alignment horizontal="right" wrapText="1"/>
    </xf>
    <xf numFmtId="0" fontId="6" fillId="0" borderId="57" xfId="45" applyFont="1" applyFill="1" applyBorder="1" applyAlignment="1">
      <alignment wrapText="1"/>
    </xf>
    <xf numFmtId="0" fontId="6" fillId="0" borderId="59" xfId="45" applyFont="1" applyFill="1" applyBorder="1" applyAlignment="1">
      <alignment horizontal="right" wrapText="1"/>
    </xf>
    <xf numFmtId="165" fontId="6" fillId="0" borderId="59" xfId="47" applyNumberFormat="1" applyFont="1" applyFill="1" applyBorder="1" applyAlignment="1">
      <alignment horizontal="right" wrapText="1"/>
    </xf>
    <xf numFmtId="0" fontId="0" fillId="0" borderId="58" xfId="0" applyBorder="1"/>
    <xf numFmtId="0" fontId="6" fillId="28" borderId="35" xfId="45" applyFont="1" applyFill="1" applyBorder="1" applyAlignment="1">
      <alignment horizontal="center" wrapText="1"/>
    </xf>
    <xf numFmtId="172" fontId="0" fillId="0" borderId="0" xfId="0" applyNumberFormat="1" applyProtection="1">
      <protection locked="0"/>
    </xf>
    <xf numFmtId="0" fontId="26" fillId="34" borderId="10" xfId="42" applyFont="1" applyFill="1" applyBorder="1" applyAlignment="1" applyProtection="1">
      <alignment wrapText="1"/>
      <protection locked="0"/>
    </xf>
    <xf numFmtId="165" fontId="0" fillId="0" borderId="0" xfId="47" applyNumberFormat="1" applyFont="1" applyProtection="1">
      <protection locked="0"/>
    </xf>
    <xf numFmtId="0" fontId="33" fillId="0" borderId="0" xfId="48" applyFont="1" applyFill="1" applyBorder="1" applyAlignment="1">
      <alignment horizontal="left" wrapText="1"/>
    </xf>
    <xf numFmtId="0" fontId="33" fillId="0" borderId="0" xfId="48" applyFont="1" applyFill="1" applyBorder="1" applyAlignment="1">
      <alignment horizontal="center"/>
    </xf>
    <xf numFmtId="0" fontId="24" fillId="25" borderId="61" xfId="0" applyFont="1" applyFill="1" applyBorder="1" applyAlignment="1" applyProtection="1">
      <alignment horizontal="center"/>
      <protection locked="0"/>
    </xf>
    <xf numFmtId="0" fontId="24" fillId="25" borderId="62" xfId="0" applyFont="1" applyFill="1" applyBorder="1" applyAlignment="1" applyProtection="1">
      <alignment horizontal="center"/>
      <protection locked="0"/>
    </xf>
    <xf numFmtId="9" fontId="35" fillId="26" borderId="61" xfId="38" applyNumberFormat="1" applyFont="1" applyFill="1" applyBorder="1" applyAlignment="1" applyProtection="1">
      <alignment horizontal="center"/>
      <protection locked="0"/>
    </xf>
    <xf numFmtId="0" fontId="0" fillId="34" borderId="10" xfId="0" applyFill="1" applyBorder="1" applyProtection="1">
      <protection locked="0"/>
    </xf>
    <xf numFmtId="0" fontId="6" fillId="0" borderId="10" xfId="57" applyFont="1" applyFill="1" applyBorder="1" applyAlignment="1">
      <alignment horizontal="right" wrapText="1"/>
    </xf>
    <xf numFmtId="0" fontId="14" fillId="0" borderId="3" xfId="30" applyProtection="1">
      <protection locked="0"/>
    </xf>
    <xf numFmtId="0" fontId="0" fillId="35" borderId="10" xfId="0" applyFill="1" applyBorder="1" applyProtection="1">
      <protection locked="0"/>
    </xf>
    <xf numFmtId="0" fontId="26" fillId="35" borderId="10" xfId="42" applyFont="1" applyFill="1" applyBorder="1" applyAlignment="1" applyProtection="1">
      <alignment wrapText="1"/>
      <protection locked="0"/>
    </xf>
    <xf numFmtId="9" fontId="0" fillId="35" borderId="10" xfId="0" applyNumberFormat="1" applyFill="1" applyBorder="1" applyProtection="1">
      <protection locked="0"/>
    </xf>
    <xf numFmtId="0" fontId="13" fillId="4" borderId="10" xfId="29" applyBorder="1" applyProtection="1">
      <protection locked="0"/>
    </xf>
    <xf numFmtId="0" fontId="13" fillId="4" borderId="34" xfId="29" applyBorder="1" applyAlignment="1" applyProtection="1">
      <protection locked="0"/>
    </xf>
    <xf numFmtId="9" fontId="13" fillId="4" borderId="63" xfId="29" applyNumberFormat="1" applyBorder="1" applyProtection="1">
      <protection locked="0"/>
    </xf>
    <xf numFmtId="9" fontId="13" fillId="4" borderId="60" xfId="29" applyNumberFormat="1" applyBorder="1" applyProtection="1">
      <protection locked="0"/>
    </xf>
    <xf numFmtId="0" fontId="13" fillId="4" borderId="10" xfId="29" applyBorder="1" applyAlignment="1" applyProtection="1">
      <alignment wrapText="1"/>
      <protection locked="0"/>
    </xf>
    <xf numFmtId="9" fontId="13" fillId="4" borderId="10" xfId="29" applyNumberFormat="1" applyBorder="1" applyProtection="1">
      <protection locked="0"/>
    </xf>
    <xf numFmtId="1" fontId="25" fillId="0" borderId="10" xfId="0" applyNumberFormat="1" applyFont="1" applyBorder="1" applyAlignment="1" applyProtection="1">
      <protection locked="0"/>
    </xf>
    <xf numFmtId="9" fontId="11" fillId="0" borderId="10" xfId="47" applyFont="1" applyBorder="1" applyProtection="1">
      <protection locked="0"/>
    </xf>
    <xf numFmtId="0" fontId="17" fillId="7" borderId="64" xfId="34" applyBorder="1" applyProtection="1">
      <protection locked="0"/>
    </xf>
    <xf numFmtId="172" fontId="0" fillId="0" borderId="10" xfId="0" applyNumberFormat="1" applyBorder="1" applyProtection="1">
      <protection locked="0"/>
    </xf>
    <xf numFmtId="172" fontId="0" fillId="0" borderId="0" xfId="47" applyNumberFormat="1" applyFont="1" applyProtection="1">
      <protection locked="0"/>
    </xf>
    <xf numFmtId="9" fontId="0" fillId="0" borderId="0" xfId="0" applyNumberFormat="1" applyProtection="1">
      <protection locked="0"/>
    </xf>
    <xf numFmtId="0" fontId="24" fillId="25" borderId="11" xfId="0" applyFont="1" applyFill="1" applyBorder="1" applyAlignment="1" applyProtection="1">
      <alignment horizontal="center"/>
      <protection locked="0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0" fontId="17" fillId="7" borderId="1" xfId="34" applyAlignment="1" applyProtection="1">
      <alignment wrapText="1"/>
      <protection locked="0"/>
    </xf>
    <xf numFmtId="0" fontId="17" fillId="7" borderId="65" xfId="34" applyBorder="1" applyAlignment="1" applyProtection="1">
      <alignment wrapText="1"/>
      <protection locked="0"/>
    </xf>
    <xf numFmtId="0" fontId="6" fillId="0" borderId="66" xfId="59" applyFont="1" applyFill="1" applyBorder="1" applyAlignment="1">
      <alignment horizontal="right" wrapText="1"/>
    </xf>
    <xf numFmtId="0" fontId="11" fillId="0" borderId="10" xfId="42" applyFont="1" applyFill="1" applyBorder="1" applyAlignment="1" applyProtection="1">
      <alignment wrapText="1"/>
      <protection locked="0"/>
    </xf>
    <xf numFmtId="1" fontId="11" fillId="0" borderId="10" xfId="0" applyNumberFormat="1" applyFont="1" applyBorder="1" applyAlignment="1" applyProtection="1">
      <protection locked="0"/>
    </xf>
    <xf numFmtId="0" fontId="0" fillId="0" borderId="0" xfId="0" applyNumberFormat="1"/>
    <xf numFmtId="1" fontId="25" fillId="27" borderId="10" xfId="0" applyNumberFormat="1" applyFont="1" applyFill="1" applyBorder="1" applyProtection="1"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3" fontId="25" fillId="0" borderId="13" xfId="0" applyNumberFormat="1" applyFont="1" applyBorder="1" applyAlignment="1" applyProtection="1">
      <protection locked="0"/>
    </xf>
    <xf numFmtId="0" fontId="0" fillId="34" borderId="0" xfId="0" applyFill="1" applyProtection="1">
      <protection locked="0"/>
    </xf>
    <xf numFmtId="1" fontId="0" fillId="34" borderId="10" xfId="0" applyNumberFormat="1" applyFill="1" applyBorder="1" applyProtection="1">
      <protection locked="0"/>
    </xf>
    <xf numFmtId="0" fontId="25" fillId="34" borderId="0" xfId="0" applyFont="1" applyFill="1" applyProtection="1">
      <protection locked="0"/>
    </xf>
    <xf numFmtId="0" fontId="0" fillId="0" borderId="34" xfId="0" applyBorder="1" applyAlignment="1" applyProtection="1">
      <protection locked="0"/>
    </xf>
    <xf numFmtId="0" fontId="6" fillId="0" borderId="46" xfId="45" applyFont="1" applyFill="1" applyBorder="1" applyAlignment="1">
      <alignment horizontal="left" wrapText="1"/>
    </xf>
    <xf numFmtId="0" fontId="6" fillId="0" borderId="10" xfId="45" applyFont="1" applyFill="1" applyBorder="1" applyAlignment="1">
      <alignment horizontal="left" wrapText="1"/>
    </xf>
    <xf numFmtId="0" fontId="33" fillId="0" borderId="24" xfId="48" applyFont="1" applyFill="1" applyBorder="1" applyAlignment="1">
      <alignment horizontal="left" wrapText="1"/>
    </xf>
    <xf numFmtId="0" fontId="6" fillId="0" borderId="46" xfId="45" quotePrefix="1" applyFont="1" applyFill="1" applyBorder="1" applyAlignment="1">
      <alignment horizontal="left" wrapText="1"/>
    </xf>
    <xf numFmtId="0" fontId="33" fillId="0" borderId="10" xfId="48" applyFont="1" applyFill="1" applyBorder="1" applyAlignment="1">
      <alignment horizontal="left" wrapText="1"/>
    </xf>
    <xf numFmtId="0" fontId="6" fillId="0" borderId="10" xfId="45" quotePrefix="1" applyFont="1" applyFill="1" applyBorder="1" applyAlignment="1">
      <alignment horizontal="left" wrapText="1"/>
    </xf>
    <xf numFmtId="0" fontId="24" fillId="25" borderId="15" xfId="0" applyFont="1" applyFill="1" applyBorder="1" applyAlignment="1" applyProtection="1">
      <alignment horizontal="center"/>
      <protection locked="0"/>
    </xf>
    <xf numFmtId="0" fontId="24" fillId="25" borderId="0" xfId="0" applyFont="1" applyFill="1" applyBorder="1" applyAlignment="1" applyProtection="1">
      <alignment horizontal="center"/>
      <protection locked="0"/>
    </xf>
    <xf numFmtId="1" fontId="25" fillId="0" borderId="12" xfId="0" applyNumberFormat="1" applyFont="1" applyBorder="1" applyAlignment="1" applyProtection="1">
      <alignment horizontal="right"/>
      <protection locked="0"/>
    </xf>
    <xf numFmtId="1" fontId="25" fillId="0" borderId="13" xfId="0" applyNumberFormat="1" applyFont="1" applyBorder="1" applyAlignment="1" applyProtection="1">
      <alignment horizontal="right"/>
      <protection locked="0"/>
    </xf>
    <xf numFmtId="0" fontId="33" fillId="28" borderId="19" xfId="48" applyFont="1" applyFill="1" applyBorder="1" applyAlignment="1">
      <alignment horizontal="center"/>
    </xf>
    <xf numFmtId="0" fontId="24" fillId="25" borderId="11" xfId="0" applyFont="1" applyFill="1" applyBorder="1" applyAlignment="1" applyProtection="1">
      <alignment horizontal="center"/>
      <protection locked="0"/>
    </xf>
    <xf numFmtId="0" fontId="25" fillId="27" borderId="10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0" fontId="25" fillId="27" borderId="12" xfId="0" applyFont="1" applyFill="1" applyBorder="1" applyAlignment="1" applyProtection="1">
      <alignment horizontal="left"/>
      <protection locked="0"/>
    </xf>
    <xf numFmtId="0" fontId="25" fillId="27" borderId="14" xfId="0" applyFont="1" applyFill="1" applyBorder="1" applyAlignment="1" applyProtection="1">
      <alignment horizontal="left"/>
      <protection locked="0"/>
    </xf>
    <xf numFmtId="0" fontId="25" fillId="27" borderId="13" xfId="0" applyFont="1" applyFill="1" applyBorder="1" applyAlignment="1" applyProtection="1">
      <alignment horizontal="left"/>
      <protection locked="0"/>
    </xf>
    <xf numFmtId="0" fontId="24" fillId="25" borderId="11" xfId="0" applyFont="1" applyFill="1" applyBorder="1" applyAlignment="1" applyProtection="1">
      <alignment horizontal="center" wrapText="1"/>
      <protection locked="0"/>
    </xf>
    <xf numFmtId="0" fontId="24" fillId="25" borderId="10" xfId="0" applyFont="1" applyFill="1" applyBorder="1" applyAlignment="1" applyProtection="1">
      <alignment horizontal="center"/>
      <protection locked="0"/>
    </xf>
    <xf numFmtId="0" fontId="24" fillId="25" borderId="16" xfId="0" applyFont="1" applyFill="1" applyBorder="1" applyAlignment="1" applyProtection="1">
      <alignment horizontal="center" wrapText="1"/>
      <protection locked="0"/>
    </xf>
    <xf numFmtId="0" fontId="24" fillId="25" borderId="14" xfId="0" applyFont="1" applyFill="1" applyBorder="1" applyAlignment="1" applyProtection="1">
      <alignment horizontal="center"/>
      <protection locked="0"/>
    </xf>
    <xf numFmtId="0" fontId="26" fillId="0" borderId="10" xfId="43" applyFont="1" applyFill="1" applyBorder="1" applyAlignment="1">
      <alignment horizontal="left" wrapText="1"/>
    </xf>
    <xf numFmtId="0" fontId="11" fillId="0" borderId="10" xfId="0" applyFont="1" applyFill="1" applyBorder="1" applyAlignment="1" applyProtection="1">
      <alignment horizontal="left"/>
      <protection locked="0"/>
    </xf>
    <xf numFmtId="0" fontId="28" fillId="26" borderId="11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24" fillId="25" borderId="16" xfId="0" applyFont="1" applyFill="1" applyBorder="1" applyAlignment="1" applyProtection="1">
      <alignment horizontal="center"/>
      <protection locked="0"/>
    </xf>
    <xf numFmtId="1" fontId="11" fillId="0" borderId="10" xfId="0" applyNumberFormat="1" applyFont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27" borderId="10" xfId="0" applyFont="1" applyFill="1" applyBorder="1" applyAlignment="1" applyProtection="1">
      <alignment horizontal="left"/>
      <protection locked="0"/>
    </xf>
    <xf numFmtId="0" fontId="33" fillId="0" borderId="21" xfId="48" applyFont="1" applyFill="1" applyBorder="1" applyAlignment="1">
      <alignment horizontal="left" wrapText="1"/>
    </xf>
    <xf numFmtId="0" fontId="0" fillId="27" borderId="10" xfId="0" applyFill="1" applyBorder="1" applyAlignment="1" applyProtection="1">
      <alignment horizontal="left"/>
      <protection locked="0"/>
    </xf>
    <xf numFmtId="0" fontId="10" fillId="21" borderId="2" xfId="27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0" fontId="33" fillId="0" borderId="26" xfId="48" applyFont="1" applyFill="1" applyBorder="1" applyAlignment="1">
      <alignment horizontal="left" wrapText="1"/>
    </xf>
    <xf numFmtId="0" fontId="33" fillId="0" borderId="31" xfId="48" applyFont="1" applyFill="1" applyBorder="1" applyAlignment="1">
      <alignment horizontal="left" wrapText="1"/>
    </xf>
    <xf numFmtId="0" fontId="0" fillId="0" borderId="16" xfId="0" applyBorder="1" applyAlignment="1" applyProtection="1">
      <protection locked="0"/>
    </xf>
    <xf numFmtId="0" fontId="6" fillId="0" borderId="37" xfId="45" applyFont="1" applyFill="1" applyBorder="1" applyAlignment="1">
      <alignment horizontal="left" wrapText="1"/>
    </xf>
    <xf numFmtId="0" fontId="6" fillId="0" borderId="38" xfId="45" applyFont="1" applyFill="1" applyBorder="1" applyAlignment="1">
      <alignment horizontal="left" wrapText="1"/>
    </xf>
    <xf numFmtId="0" fontId="6" fillId="0" borderId="39" xfId="45" applyFont="1" applyFill="1" applyBorder="1" applyAlignment="1">
      <alignment horizontal="left" wrapText="1"/>
    </xf>
    <xf numFmtId="0" fontId="6" fillId="0" borderId="43" xfId="45" applyFont="1" applyFill="1" applyBorder="1" applyAlignment="1">
      <alignment horizontal="left" wrapText="1"/>
    </xf>
    <xf numFmtId="0" fontId="6" fillId="0" borderId="45" xfId="48" applyFont="1" applyFill="1" applyBorder="1" applyAlignment="1">
      <alignment horizontal="left" wrapText="1"/>
    </xf>
    <xf numFmtId="0" fontId="6" fillId="0" borderId="21" xfId="48" applyFont="1" applyFill="1" applyBorder="1" applyAlignment="1">
      <alignment horizontal="left" wrapText="1"/>
    </xf>
    <xf numFmtId="0" fontId="6" fillId="0" borderId="36" xfId="48" applyFont="1" applyFill="1" applyBorder="1" applyAlignment="1">
      <alignment horizontal="left" wrapText="1"/>
    </xf>
    <xf numFmtId="165" fontId="0" fillId="0" borderId="36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6" fillId="0" borderId="46" xfId="48" applyFont="1" applyFill="1" applyBorder="1" applyAlignment="1">
      <alignment horizontal="left" wrapText="1"/>
    </xf>
    <xf numFmtId="0" fontId="6" fillId="0" borderId="10" xfId="48" applyFont="1" applyFill="1" applyBorder="1" applyAlignment="1">
      <alignment horizontal="left" wrapText="1"/>
    </xf>
    <xf numFmtId="0" fontId="6" fillId="0" borderId="37" xfId="48" applyFont="1" applyFill="1" applyBorder="1" applyAlignment="1">
      <alignment horizontal="left" wrapText="1"/>
    </xf>
    <xf numFmtId="0" fontId="6" fillId="0" borderId="47" xfId="48" applyFont="1" applyFill="1" applyBorder="1" applyAlignment="1">
      <alignment horizontal="left" wrapText="1"/>
    </xf>
    <xf numFmtId="0" fontId="6" fillId="0" borderId="24" xfId="48" applyFont="1" applyFill="1" applyBorder="1" applyAlignment="1">
      <alignment horizontal="left" wrapText="1"/>
    </xf>
    <xf numFmtId="0" fontId="6" fillId="0" borderId="40" xfId="48" applyFont="1" applyFill="1" applyBorder="1" applyAlignment="1">
      <alignment horizontal="left" wrapText="1"/>
    </xf>
    <xf numFmtId="0" fontId="6" fillId="28" borderId="19" xfId="48" applyFont="1" applyFill="1" applyBorder="1" applyAlignment="1">
      <alignment horizontal="center"/>
    </xf>
    <xf numFmtId="0" fontId="6" fillId="28" borderId="15" xfId="48" applyFont="1" applyFill="1" applyBorder="1" applyAlignment="1">
      <alignment horizontal="center"/>
    </xf>
    <xf numFmtId="0" fontId="6" fillId="28" borderId="0" xfId="48" applyFont="1" applyFill="1" applyBorder="1" applyAlignment="1">
      <alignment horizontal="center"/>
    </xf>
    <xf numFmtId="0" fontId="0" fillId="27" borderId="48" xfId="0" applyFill="1" applyBorder="1" applyAlignment="1">
      <alignment horizontal="center"/>
    </xf>
    <xf numFmtId="0" fontId="0" fillId="27" borderId="31" xfId="0" applyFill="1" applyBorder="1" applyAlignment="1">
      <alignment horizontal="center"/>
    </xf>
    <xf numFmtId="0" fontId="0" fillId="27" borderId="49" xfId="0" applyFill="1" applyBorder="1" applyAlignment="1">
      <alignment horizontal="center"/>
    </xf>
    <xf numFmtId="0" fontId="6" fillId="0" borderId="27" xfId="48" applyFont="1" applyFill="1" applyBorder="1" applyAlignment="1">
      <alignment horizontal="left" wrapText="1"/>
    </xf>
    <xf numFmtId="165" fontId="0" fillId="0" borderId="21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6" fillId="0" borderId="12" xfId="48" applyFont="1" applyFill="1" applyBorder="1" applyAlignment="1">
      <alignment horizontal="left" wrapText="1"/>
    </xf>
    <xf numFmtId="0" fontId="6" fillId="0" borderId="28" xfId="48" applyFont="1" applyFill="1" applyBorder="1" applyAlignment="1">
      <alignment horizontal="left" wrapText="1"/>
    </xf>
    <xf numFmtId="165" fontId="0" fillId="0" borderId="50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0" fontId="6" fillId="0" borderId="37" xfId="45" quotePrefix="1" applyFont="1" applyFill="1" applyBorder="1" applyAlignment="1">
      <alignment horizontal="left" wrapText="1"/>
    </xf>
    <xf numFmtId="0" fontId="6" fillId="0" borderId="52" xfId="48" applyFont="1" applyFill="1" applyBorder="1" applyAlignment="1">
      <alignment horizontal="left" wrapText="1"/>
    </xf>
    <xf numFmtId="0" fontId="6" fillId="0" borderId="42" xfId="48" applyFont="1" applyFill="1" applyBorder="1" applyAlignment="1">
      <alignment horizontal="left" wrapText="1"/>
    </xf>
    <xf numFmtId="1" fontId="25" fillId="0" borderId="10" xfId="0" applyNumberFormat="1" applyFont="1" applyBorder="1" applyAlignment="1" applyProtection="1">
      <alignment horizontal="right"/>
      <protection locked="0"/>
    </xf>
    <xf numFmtId="0" fontId="0" fillId="34" borderId="12" xfId="0" applyFill="1" applyBorder="1" applyAlignment="1" applyProtection="1">
      <alignment horizontal="left"/>
      <protection locked="0"/>
    </xf>
    <xf numFmtId="0" fontId="0" fillId="34" borderId="14" xfId="0" applyFill="1" applyBorder="1" applyAlignment="1" applyProtection="1">
      <alignment horizontal="left"/>
      <protection locked="0"/>
    </xf>
    <xf numFmtId="0" fontId="0" fillId="34" borderId="13" xfId="0" applyFill="1" applyBorder="1" applyAlignment="1" applyProtection="1">
      <alignment horizontal="left"/>
      <protection locked="0"/>
    </xf>
  </cellXfs>
  <cellStyles count="60">
    <cellStyle name="1 antraštė" xfId="30" builtinId="16" customBuiltin="1"/>
    <cellStyle name="2 antraštė" xfId="31" builtinId="17" customBuiltin="1"/>
    <cellStyle name="20% - Accent1 2" xfId="54"/>
    <cellStyle name="20% – paryškinimas 1" xfId="1" builtinId="30" customBuiltin="1"/>
    <cellStyle name="20% – paryškinimas 2" xfId="2" builtinId="34" customBuiltin="1"/>
    <cellStyle name="20% – paryškinimas 3" xfId="3" builtinId="38" customBuiltin="1"/>
    <cellStyle name="20% – paryškinimas 4" xfId="4" builtinId="42" customBuiltin="1"/>
    <cellStyle name="20% – paryškinimas 5" xfId="5" builtinId="46" customBuiltin="1"/>
    <cellStyle name="20% – paryškinimas 6" xfId="6" builtinId="50" customBuiltin="1"/>
    <cellStyle name="3 antraštė" xfId="32" builtinId="18" customBuiltin="1"/>
    <cellStyle name="4 antraštė" xfId="33" builtinId="19" customBuiltin="1"/>
    <cellStyle name="40% - Accent1 2" xfId="55"/>
    <cellStyle name="40% – paryškinimas 1" xfId="7" builtinId="31" customBuiltin="1"/>
    <cellStyle name="40% – paryškinimas 2" xfId="8" builtinId="35" customBuiltin="1"/>
    <cellStyle name="40% – paryškinimas 3" xfId="9" builtinId="39" customBuiltin="1"/>
    <cellStyle name="40% – paryškinimas 4" xfId="10" builtinId="43" customBuiltin="1"/>
    <cellStyle name="40% – paryškinimas 5" xfId="11" builtinId="47" customBuiltin="1"/>
    <cellStyle name="40% – paryškinimas 6" xfId="12" builtinId="51" customBuiltin="1"/>
    <cellStyle name="60% – paryškinimas 1" xfId="13" builtinId="32" customBuiltin="1"/>
    <cellStyle name="60% – paryškinimas 2" xfId="14" builtinId="36" customBuiltin="1"/>
    <cellStyle name="60% – paryškinimas 3" xfId="15" builtinId="40" customBuiltin="1"/>
    <cellStyle name="60% – paryškinimas 4" xfId="16" builtinId="44" customBuiltin="1"/>
    <cellStyle name="60% – paryškinimas 5" xfId="17" builtinId="48" customBuiltin="1"/>
    <cellStyle name="60% – paryškinimas 6" xfId="18" builtinId="52" customBuiltin="1"/>
    <cellStyle name="Accent1 2" xfId="53"/>
    <cellStyle name="Aiškinamasis tekstas" xfId="28" builtinId="53" customBuiltin="1"/>
    <cellStyle name="Blogas" xfId="25" builtinId="27" customBuiltin="1"/>
    <cellStyle name="Comma 2" xfId="52"/>
    <cellStyle name="Geras" xfId="29" builtinId="26" customBuiltin="1"/>
    <cellStyle name="Išvestis" xfId="38" builtinId="21" customBuiltin="1"/>
    <cellStyle name="Įprastas" xfId="0" builtinId="0"/>
    <cellStyle name="Įspėjimo tekstas" xfId="41" builtinId="11" customBuiltin="1"/>
    <cellStyle name="Įvestis" xfId="34" builtinId="20" customBuiltin="1"/>
    <cellStyle name="Neutralus" xfId="36" builtinId="28" customBuiltin="1"/>
    <cellStyle name="Normal 2" xfId="46"/>
    <cellStyle name="Normal 3" xfId="49"/>
    <cellStyle name="Normal 4" xfId="51"/>
    <cellStyle name="Normal 5" xfId="56"/>
    <cellStyle name="Normal 6" xfId="58"/>
    <cellStyle name="Normal_2012" xfId="42"/>
    <cellStyle name="Normal_2013" xfId="43"/>
    <cellStyle name="Normal_2013_1" xfId="44"/>
    <cellStyle name="Normal_2013_2" xfId="48"/>
    <cellStyle name="Normal_2014" xfId="57"/>
    <cellStyle name="Normal_2015" xfId="59"/>
    <cellStyle name="Normal_Sheet1" xfId="45"/>
    <cellStyle name="Normal_Sheet1 2" xfId="50"/>
    <cellStyle name="Paryškinimas 1" xfId="19" builtinId="29" customBuiltin="1"/>
    <cellStyle name="Paryškinimas 2" xfId="20" builtinId="33" customBuiltin="1"/>
    <cellStyle name="Paryškinimas 3" xfId="21" builtinId="37" customBuiltin="1"/>
    <cellStyle name="Paryškinimas 4" xfId="22" builtinId="41" customBuiltin="1"/>
    <cellStyle name="Paryškinimas 5" xfId="23" builtinId="45" customBuiltin="1"/>
    <cellStyle name="Paryškinimas 6" xfId="24" builtinId="49" customBuiltin="1"/>
    <cellStyle name="Pastaba" xfId="37" builtinId="10" customBuiltin="1"/>
    <cellStyle name="Pavadinimas" xfId="39" builtinId="15" customBuiltin="1"/>
    <cellStyle name="Procentai" xfId="47" builtinId="5"/>
    <cellStyle name="Skaičiavimas" xfId="26" builtinId="22" customBuiltin="1"/>
    <cellStyle name="Suma" xfId="40" builtinId="25" customBuiltin="1"/>
    <cellStyle name="Susietas langelis" xfId="35" builtinId="24" customBuiltin="1"/>
    <cellStyle name="Tikrinimo langelis" xfId="27" builtinId="23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1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2215377358599901"/>
          <c:w val="0.88007380073800734"/>
          <c:h val="0.775796978164299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'2013'!$B$65:$B$76</c:f>
              <c:numCache>
                <c:formatCode>General</c:formatCode>
                <c:ptCount val="12"/>
                <c:pt idx="0">
                  <c:v>59253</c:v>
                </c:pt>
                <c:pt idx="1">
                  <c:v>59341</c:v>
                </c:pt>
                <c:pt idx="2">
                  <c:v>61979</c:v>
                </c:pt>
                <c:pt idx="3">
                  <c:v>63358</c:v>
                </c:pt>
                <c:pt idx="4">
                  <c:v>68757</c:v>
                </c:pt>
                <c:pt idx="5">
                  <c:v>68734</c:v>
                </c:pt>
                <c:pt idx="6">
                  <c:v>77778</c:v>
                </c:pt>
                <c:pt idx="7">
                  <c:v>66508</c:v>
                </c:pt>
                <c:pt idx="8">
                  <c:v>80535</c:v>
                </c:pt>
                <c:pt idx="9">
                  <c:v>86383</c:v>
                </c:pt>
                <c:pt idx="10">
                  <c:v>86945</c:v>
                </c:pt>
                <c:pt idx="11">
                  <c:v>83072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29856"/>
        <c:axId val="54309376"/>
        <c:axId val="0"/>
      </c:bar3DChart>
      <c:catAx>
        <c:axId val="527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3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093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272985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13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390004438763033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'2013'!$C$18:$C$29</c:f>
              <c:numCache>
                <c:formatCode>0%</c:formatCode>
                <c:ptCount val="12"/>
                <c:pt idx="0">
                  <c:v>0.4631578947368421</c:v>
                </c:pt>
                <c:pt idx="1">
                  <c:v>0.50952380952380949</c:v>
                </c:pt>
                <c:pt idx="2">
                  <c:v>0.47186147186147187</c:v>
                </c:pt>
                <c:pt idx="3">
                  <c:v>0.53896103896103897</c:v>
                </c:pt>
                <c:pt idx="4">
                  <c:v>0.53679653679653683</c:v>
                </c:pt>
                <c:pt idx="5">
                  <c:v>0.55194805194805197</c:v>
                </c:pt>
                <c:pt idx="6">
                  <c:v>0.52766798418972327</c:v>
                </c:pt>
                <c:pt idx="7">
                  <c:v>0.51086956521739135</c:v>
                </c:pt>
                <c:pt idx="8">
                  <c:v>0.48833333333333334</c:v>
                </c:pt>
                <c:pt idx="9">
                  <c:v>0.49666666666666665</c:v>
                </c:pt>
                <c:pt idx="10">
                  <c:v>0.56000000000000005</c:v>
                </c:pt>
                <c:pt idx="11">
                  <c:v>0.60333333333333339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43264"/>
        <c:axId val="55497792"/>
        <c:axId val="0"/>
      </c:bar3DChart>
      <c:catAx>
        <c:axId val="5524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49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497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24326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'2013'!$D$165:$D$166</c:f>
              <c:numCache>
                <c:formatCode>0</c:formatCode>
                <c:ptCount val="2"/>
                <c:pt idx="0">
                  <c:v>194040</c:v>
                </c:pt>
                <c:pt idx="1">
                  <c:v>60695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'2013'!$D$170:$D$171</c:f>
              <c:numCache>
                <c:formatCode>0</c:formatCode>
                <c:ptCount val="2"/>
                <c:pt idx="0">
                  <c:v>104500</c:v>
                </c:pt>
                <c:pt idx="1">
                  <c:v>25125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1"/>
          <c:y val="4.705862993653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59"/>
                  <c:y val="0.231738416146778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37990341276075"/>
                  <c:y val="0.34943330232696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254194080238225"/>
                  <c:y val="0.483987513997795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178420710852773"/>
                  <c:y val="0.60338909315358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5229099652753351"/>
                  <c:y val="-3.2298265977627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'2013'!$A$185:$D$189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'2013'!$E$185:$E$189</c:f>
              <c:numCache>
                <c:formatCode>General</c:formatCode>
                <c:ptCount val="5"/>
                <c:pt idx="0">
                  <c:v>6</c:v>
                </c:pt>
                <c:pt idx="1">
                  <c:v>2396</c:v>
                </c:pt>
                <c:pt idx="2">
                  <c:v>315</c:v>
                </c:pt>
                <c:pt idx="3">
                  <c:v>7389</c:v>
                </c:pt>
                <c:pt idx="4">
                  <c:v>177470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146528434634443"/>
          <c:y val="0.3462461985832691"/>
          <c:w val="0.47331816757484874"/>
          <c:h val="0.63865283485303115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explosion val="8"/>
          </c:dPt>
          <c:dLbls>
            <c:dLbl>
              <c:idx val="0"/>
              <c:layout>
                <c:manualLayout>
                  <c:x val="-5.3581364829396322E-3"/>
                  <c:y val="-0.420982419492677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2298320209973752"/>
                  <c:y val="-5.73604658518978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5993779527559058"/>
                  <c:y val="0.2396515411715761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4518320209973754"/>
                  <c:y val="0.38311073199732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3489081364829395"/>
                  <c:y val="0.481883886439592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097498687664042"/>
                  <c:y val="0.62145553161422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'2013'!$A$194:$A$199</c:f>
              <c:strCache>
                <c:ptCount val="6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</c:strCache>
            </c:strRef>
          </c:cat>
          <c:val>
            <c:numRef>
              <c:f>'2013'!$F$194:$F$199</c:f>
              <c:numCache>
                <c:formatCode>General</c:formatCode>
                <c:ptCount val="6"/>
                <c:pt idx="0">
                  <c:v>80926</c:v>
                </c:pt>
                <c:pt idx="1">
                  <c:v>38251</c:v>
                </c:pt>
                <c:pt idx="2" formatCode="0">
                  <c:v>726</c:v>
                </c:pt>
                <c:pt idx="3">
                  <c:v>1414</c:v>
                </c:pt>
                <c:pt idx="4">
                  <c:v>30</c:v>
                </c:pt>
                <c:pt idx="5">
                  <c:v>2839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'2013'!$A$178:$A$180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'2013'!$D$178:$D$180</c:f>
              <c:numCache>
                <c:formatCode>0</c:formatCode>
                <c:ptCount val="3"/>
                <c:pt idx="0">
                  <c:v>115412</c:v>
                </c:pt>
                <c:pt idx="1">
                  <c:v>14164</c:v>
                </c:pt>
                <c:pt idx="2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Problems, Denial)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8239888136344621"/>
          <c:y val="3.806232387258341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'2013'!$A$349:$A$373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'2013'!$B$349:$B$373</c:f>
              <c:numCache>
                <c:formatCode>General</c:formatCode>
                <c:ptCount val="25"/>
                <c:pt idx="0">
                  <c:v>5742</c:v>
                </c:pt>
                <c:pt idx="1">
                  <c:v>3513</c:v>
                </c:pt>
                <c:pt idx="2">
                  <c:v>1767</c:v>
                </c:pt>
                <c:pt idx="3">
                  <c:v>46</c:v>
                </c:pt>
                <c:pt idx="4">
                  <c:v>1895</c:v>
                </c:pt>
                <c:pt idx="5">
                  <c:v>15410</c:v>
                </c:pt>
                <c:pt idx="6">
                  <c:v>673</c:v>
                </c:pt>
                <c:pt idx="7">
                  <c:v>1198</c:v>
                </c:pt>
                <c:pt idx="8">
                  <c:v>5824</c:v>
                </c:pt>
                <c:pt idx="9">
                  <c:v>485</c:v>
                </c:pt>
                <c:pt idx="10">
                  <c:v>9158</c:v>
                </c:pt>
                <c:pt idx="11">
                  <c:v>4982</c:v>
                </c:pt>
                <c:pt idx="12">
                  <c:v>837</c:v>
                </c:pt>
                <c:pt idx="13">
                  <c:v>1248</c:v>
                </c:pt>
                <c:pt idx="14">
                  <c:v>1797</c:v>
                </c:pt>
                <c:pt idx="15">
                  <c:v>2209</c:v>
                </c:pt>
                <c:pt idx="16">
                  <c:v>6418</c:v>
                </c:pt>
                <c:pt idx="17">
                  <c:v>7453</c:v>
                </c:pt>
                <c:pt idx="18">
                  <c:v>180</c:v>
                </c:pt>
                <c:pt idx="19">
                  <c:v>2164</c:v>
                </c:pt>
                <c:pt idx="20">
                  <c:v>2338</c:v>
                </c:pt>
                <c:pt idx="21">
                  <c:v>37982</c:v>
                </c:pt>
                <c:pt idx="22">
                  <c:v>9990</c:v>
                </c:pt>
                <c:pt idx="23">
                  <c:v>115</c:v>
                </c:pt>
                <c:pt idx="24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43776"/>
        <c:axId val="56039616"/>
        <c:axId val="0"/>
      </c:bar3DChart>
      <c:catAx>
        <c:axId val="5524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60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3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24377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% of Request  with expired deadline per destination</a:t>
            </a:r>
          </a:p>
        </c:rich>
      </c:tx>
      <c:layout>
        <c:manualLayout>
          <c:xMode val="edge"/>
          <c:yMode val="edge"/>
          <c:x val="0.31038242263432203"/>
          <c:y val="4.0953334697716011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'2013'!$C$421</c:f>
              <c:strCache>
                <c:ptCount val="1"/>
                <c:pt idx="0">
                  <c:v>% of Req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'2013'!$A$422:$A$446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'2013'!$C$422:$C$446</c:f>
              <c:numCache>
                <c:formatCode>0.0%</c:formatCode>
                <c:ptCount val="25"/>
                <c:pt idx="0">
                  <c:v>6.064806792583608E-3</c:v>
                </c:pt>
                <c:pt idx="1">
                  <c:v>1.1114198388441233E-3</c:v>
                </c:pt>
                <c:pt idx="2">
                  <c:v>1.2644889357218124E-2</c:v>
                </c:pt>
                <c:pt idx="3">
                  <c:v>0.7421875</c:v>
                </c:pt>
                <c:pt idx="4">
                  <c:v>3.1695721077654518E-3</c:v>
                </c:pt>
                <c:pt idx="5">
                  <c:v>6.550500161342368E-2</c:v>
                </c:pt>
                <c:pt idx="6">
                  <c:v>5.2486187845303865E-2</c:v>
                </c:pt>
                <c:pt idx="7">
                  <c:v>3.5031847133757961E-2</c:v>
                </c:pt>
                <c:pt idx="8">
                  <c:v>2.6548672566371681E-2</c:v>
                </c:pt>
                <c:pt idx="9">
                  <c:v>1.9723865877712032E-2</c:v>
                </c:pt>
                <c:pt idx="10">
                  <c:v>3.3586479837415764E-2</c:v>
                </c:pt>
                <c:pt idx="11">
                  <c:v>2.4841017488076312E-2</c:v>
                </c:pt>
                <c:pt idx="12">
                  <c:v>0.39878542510121456</c:v>
                </c:pt>
                <c:pt idx="13">
                  <c:v>1.4342629482071713E-2</c:v>
                </c:pt>
                <c:pt idx="14">
                  <c:v>0.59861248761149655</c:v>
                </c:pt>
                <c:pt idx="15">
                  <c:v>5.5269922879177376E-2</c:v>
                </c:pt>
                <c:pt idx="16">
                  <c:v>0.12771666219479474</c:v>
                </c:pt>
                <c:pt idx="17">
                  <c:v>2.0903122068873108E-2</c:v>
                </c:pt>
                <c:pt idx="18">
                  <c:v>4.1025641025641026E-2</c:v>
                </c:pt>
                <c:pt idx="19">
                  <c:v>0.32134831460674157</c:v>
                </c:pt>
                <c:pt idx="20">
                  <c:v>1.8151118615449557E-2</c:v>
                </c:pt>
                <c:pt idx="21">
                  <c:v>6.2778013132810839E-2</c:v>
                </c:pt>
                <c:pt idx="22">
                  <c:v>0.78458327335540523</c:v>
                </c:pt>
                <c:pt idx="23">
                  <c:v>9.3959731543624164E-2</c:v>
                </c:pt>
                <c:pt idx="24">
                  <c:v>2.7434842249657062E-3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44800"/>
        <c:axId val="56040768"/>
        <c:axId val="0"/>
      </c:bar3DChart>
      <c:catAx>
        <c:axId val="552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604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4076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24480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1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095940959409596E-2"/>
          <c:y val="0.12215377358599901"/>
          <c:w val="0.88007380073800734"/>
          <c:h val="0.7757969781642991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'2015'!$B$65:$B$76</c:f>
              <c:numCache>
                <c:formatCode>General</c:formatCode>
                <c:ptCount val="12"/>
                <c:pt idx="0">
                  <c:v>126445</c:v>
                </c:pt>
                <c:pt idx="1">
                  <c:v>134030</c:v>
                </c:pt>
                <c:pt idx="2" formatCode="0">
                  <c:v>155191</c:v>
                </c:pt>
                <c:pt idx="3">
                  <c:v>131834</c:v>
                </c:pt>
                <c:pt idx="4">
                  <c:v>136449</c:v>
                </c:pt>
                <c:pt idx="5">
                  <c:v>180097</c:v>
                </c:pt>
                <c:pt idx="6">
                  <c:v>157407</c:v>
                </c:pt>
                <c:pt idx="7">
                  <c:v>142606</c:v>
                </c:pt>
                <c:pt idx="8">
                  <c:v>166770</c:v>
                </c:pt>
                <c:pt idx="9">
                  <c:v>172912</c:v>
                </c:pt>
                <c:pt idx="10">
                  <c:v>155113</c:v>
                </c:pt>
                <c:pt idx="11">
                  <c:v>153076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58368"/>
        <c:axId val="115101632"/>
        <c:axId val="0"/>
      </c:bar3DChart>
      <c:catAx>
        <c:axId val="1120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510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016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583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6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'2015'!$B$18:$B$29</c:f>
              <c:numCache>
                <c:formatCode>0</c:formatCode>
                <c:ptCount val="12"/>
                <c:pt idx="0">
                  <c:v>490</c:v>
                </c:pt>
                <c:pt idx="1">
                  <c:v>498</c:v>
                </c:pt>
                <c:pt idx="2">
                  <c:v>502</c:v>
                </c:pt>
                <c:pt idx="3">
                  <c:v>502</c:v>
                </c:pt>
                <c:pt idx="4">
                  <c:v>501</c:v>
                </c:pt>
                <c:pt idx="5">
                  <c:v>506</c:v>
                </c:pt>
                <c:pt idx="6">
                  <c:v>504</c:v>
                </c:pt>
                <c:pt idx="7">
                  <c:v>503</c:v>
                </c:pt>
                <c:pt idx="8">
                  <c:v>498</c:v>
                </c:pt>
                <c:pt idx="9">
                  <c:v>515</c:v>
                </c:pt>
                <c:pt idx="10">
                  <c:v>512</c:v>
                </c:pt>
                <c:pt idx="11" formatCode="General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58880"/>
        <c:axId val="115103360"/>
        <c:axId val="0"/>
      </c:bar3DChart>
      <c:catAx>
        <c:axId val="11205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51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033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5888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66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058835455698961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'2013'!$B$18:$B$29</c:f>
              <c:numCache>
                <c:formatCode>0</c:formatCode>
                <c:ptCount val="12"/>
                <c:pt idx="0">
                  <c:v>176</c:v>
                </c:pt>
                <c:pt idx="1">
                  <c:v>214</c:v>
                </c:pt>
                <c:pt idx="2">
                  <c:v>218</c:v>
                </c:pt>
                <c:pt idx="3">
                  <c:v>249</c:v>
                </c:pt>
                <c:pt idx="4">
                  <c:v>248</c:v>
                </c:pt>
                <c:pt idx="5">
                  <c:v>255</c:v>
                </c:pt>
                <c:pt idx="6">
                  <c:v>267</c:v>
                </c:pt>
                <c:pt idx="7">
                  <c:v>282</c:v>
                </c:pt>
                <c:pt idx="8">
                  <c:v>293</c:v>
                </c:pt>
                <c:pt idx="9">
                  <c:v>298</c:v>
                </c:pt>
                <c:pt idx="10">
                  <c:v>336</c:v>
                </c:pt>
                <c:pt idx="11" formatCode="General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79744"/>
        <c:axId val="54311104"/>
        <c:axId val="0"/>
      </c:bar3DChart>
      <c:catAx>
        <c:axId val="436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31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3111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7974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002319737552835"/>
          <c:w val="0.81055126464177929"/>
          <c:h val="0.8307894756722659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'2015'!$B$90:$B$101</c:f>
              <c:numCache>
                <c:formatCode>0</c:formatCode>
                <c:ptCount val="12"/>
                <c:pt idx="0">
                  <c:v>31921</c:v>
                </c:pt>
                <c:pt idx="1">
                  <c:v>34312</c:v>
                </c:pt>
                <c:pt idx="2">
                  <c:v>40367</c:v>
                </c:pt>
                <c:pt idx="3">
                  <c:v>37470</c:v>
                </c:pt>
                <c:pt idx="4">
                  <c:v>32389</c:v>
                </c:pt>
                <c:pt idx="5">
                  <c:v>45917</c:v>
                </c:pt>
                <c:pt idx="6">
                  <c:v>36200</c:v>
                </c:pt>
                <c:pt idx="7">
                  <c:v>32014</c:v>
                </c:pt>
                <c:pt idx="8">
                  <c:v>35973</c:v>
                </c:pt>
                <c:pt idx="9">
                  <c:v>36563</c:v>
                </c:pt>
                <c:pt idx="10">
                  <c:v>33590</c:v>
                </c:pt>
                <c:pt idx="11" formatCode="General">
                  <c:v>34493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'2015'!$C$90:$C$101</c:f>
              <c:numCache>
                <c:formatCode>0</c:formatCode>
                <c:ptCount val="12"/>
                <c:pt idx="0">
                  <c:v>21390</c:v>
                </c:pt>
                <c:pt idx="1">
                  <c:v>23269</c:v>
                </c:pt>
                <c:pt idx="2">
                  <c:v>25296</c:v>
                </c:pt>
                <c:pt idx="3">
                  <c:v>21427</c:v>
                </c:pt>
                <c:pt idx="4">
                  <c:v>20593</c:v>
                </c:pt>
                <c:pt idx="5">
                  <c:v>31326</c:v>
                </c:pt>
                <c:pt idx="6">
                  <c:v>25583</c:v>
                </c:pt>
                <c:pt idx="7">
                  <c:v>22572</c:v>
                </c:pt>
                <c:pt idx="8">
                  <c:v>24605</c:v>
                </c:pt>
                <c:pt idx="9">
                  <c:v>26847</c:v>
                </c:pt>
                <c:pt idx="10">
                  <c:v>27289</c:v>
                </c:pt>
                <c:pt idx="11" formatCode="General">
                  <c:v>26579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59392"/>
        <c:axId val="115105088"/>
        <c:axId val="0"/>
      </c:bar3DChart>
      <c:catAx>
        <c:axId val="11205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510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050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5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3"/>
          <c:w val="0.10659745309614076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'2015'!$A$250:$A$276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'2015'!$B$250:$B$276</c:f>
              <c:numCache>
                <c:formatCode>General</c:formatCode>
                <c:ptCount val="27"/>
                <c:pt idx="0">
                  <c:v>61449</c:v>
                </c:pt>
                <c:pt idx="1">
                  <c:v>63924</c:v>
                </c:pt>
                <c:pt idx="2">
                  <c:v>45707</c:v>
                </c:pt>
                <c:pt idx="3">
                  <c:v>6106</c:v>
                </c:pt>
                <c:pt idx="4">
                  <c:v>35527</c:v>
                </c:pt>
                <c:pt idx="5">
                  <c:v>283446</c:v>
                </c:pt>
                <c:pt idx="6">
                  <c:v>10411</c:v>
                </c:pt>
                <c:pt idx="7">
                  <c:v>9504</c:v>
                </c:pt>
                <c:pt idx="8">
                  <c:v>82629</c:v>
                </c:pt>
                <c:pt idx="9">
                  <c:v>12354</c:v>
                </c:pt>
                <c:pt idx="10">
                  <c:v>99280</c:v>
                </c:pt>
                <c:pt idx="11">
                  <c:v>163103</c:v>
                </c:pt>
                <c:pt idx="12">
                  <c:v>7056</c:v>
                </c:pt>
                <c:pt idx="13">
                  <c:v>17841</c:v>
                </c:pt>
                <c:pt idx="14">
                  <c:v>22621</c:v>
                </c:pt>
                <c:pt idx="15">
                  <c:v>30312</c:v>
                </c:pt>
                <c:pt idx="16">
                  <c:v>147397</c:v>
                </c:pt>
                <c:pt idx="17">
                  <c:v>47289</c:v>
                </c:pt>
                <c:pt idx="18">
                  <c:v>14285</c:v>
                </c:pt>
                <c:pt idx="19">
                  <c:v>23235</c:v>
                </c:pt>
                <c:pt idx="20">
                  <c:v>2</c:v>
                </c:pt>
                <c:pt idx="21">
                  <c:v>63792</c:v>
                </c:pt>
                <c:pt idx="22">
                  <c:v>191597</c:v>
                </c:pt>
                <c:pt idx="23">
                  <c:v>334481</c:v>
                </c:pt>
                <c:pt idx="24">
                  <c:v>17658</c:v>
                </c:pt>
                <c:pt idx="25">
                  <c:v>0</c:v>
                </c:pt>
                <c:pt idx="26">
                  <c:v>20924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59904"/>
        <c:axId val="112108672"/>
        <c:axId val="0"/>
      </c:bar3DChart>
      <c:catAx>
        <c:axId val="11205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0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0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5990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32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'2015'!$A$213:$A$239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'2015'!$B$213:$B$239</c:f>
              <c:numCache>
                <c:formatCode>General</c:formatCode>
                <c:ptCount val="27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22</c:v>
                </c:pt>
                <c:pt idx="12">
                  <c:v>18</c:v>
                </c:pt>
                <c:pt idx="13">
                  <c:v>14</c:v>
                </c:pt>
                <c:pt idx="14">
                  <c:v>20</c:v>
                </c:pt>
                <c:pt idx="15">
                  <c:v>23</c:v>
                </c:pt>
                <c:pt idx="16">
                  <c:v>23</c:v>
                </c:pt>
                <c:pt idx="17">
                  <c:v>22</c:v>
                </c:pt>
                <c:pt idx="18">
                  <c:v>21</c:v>
                </c:pt>
                <c:pt idx="19">
                  <c:v>25</c:v>
                </c:pt>
                <c:pt idx="20">
                  <c:v>1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1</c:v>
                </c:pt>
                <c:pt idx="2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60416"/>
        <c:axId val="112110400"/>
        <c:axId val="0"/>
      </c:bar3DChart>
      <c:catAx>
        <c:axId val="11206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1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041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805499955711088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'2015'!$F$142:$F$153</c:f>
              <c:numCache>
                <c:formatCode>0</c:formatCode>
                <c:ptCount val="12"/>
                <c:pt idx="0">
                  <c:v>431209</c:v>
                </c:pt>
                <c:pt idx="1">
                  <c:v>26459</c:v>
                </c:pt>
                <c:pt idx="2">
                  <c:v>427600</c:v>
                </c:pt>
                <c:pt idx="3">
                  <c:v>296776</c:v>
                </c:pt>
                <c:pt idx="4">
                  <c:v>302193</c:v>
                </c:pt>
                <c:pt idx="5">
                  <c:v>4371</c:v>
                </c:pt>
                <c:pt idx="6">
                  <c:v>14016</c:v>
                </c:pt>
                <c:pt idx="7">
                  <c:v>272132</c:v>
                </c:pt>
                <c:pt idx="8">
                  <c:v>18163</c:v>
                </c:pt>
                <c:pt idx="9">
                  <c:v>5695</c:v>
                </c:pt>
                <c:pt idx="10">
                  <c:v>7576</c:v>
                </c:pt>
                <c:pt idx="11">
                  <c:v>5740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60928"/>
        <c:axId val="112112128"/>
        <c:axId val="0"/>
      </c:bar3DChart>
      <c:catAx>
        <c:axId val="11206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1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21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092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'2015'!$B$90:$B$101</c:f>
              <c:numCache>
                <c:formatCode>0</c:formatCode>
                <c:ptCount val="12"/>
                <c:pt idx="0">
                  <c:v>31921</c:v>
                </c:pt>
                <c:pt idx="1">
                  <c:v>34312</c:v>
                </c:pt>
                <c:pt idx="2">
                  <c:v>40367</c:v>
                </c:pt>
                <c:pt idx="3">
                  <c:v>37470</c:v>
                </c:pt>
                <c:pt idx="4">
                  <c:v>32389</c:v>
                </c:pt>
                <c:pt idx="5">
                  <c:v>45917</c:v>
                </c:pt>
                <c:pt idx="6">
                  <c:v>36200</c:v>
                </c:pt>
                <c:pt idx="7">
                  <c:v>32014</c:v>
                </c:pt>
                <c:pt idx="8">
                  <c:v>35973</c:v>
                </c:pt>
                <c:pt idx="9">
                  <c:v>36563</c:v>
                </c:pt>
                <c:pt idx="10">
                  <c:v>33590</c:v>
                </c:pt>
                <c:pt idx="11" formatCode="General">
                  <c:v>34493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'2015'!$C$90:$C$101</c:f>
              <c:numCache>
                <c:formatCode>0</c:formatCode>
                <c:ptCount val="12"/>
                <c:pt idx="0">
                  <c:v>21390</c:v>
                </c:pt>
                <c:pt idx="1">
                  <c:v>23269</c:v>
                </c:pt>
                <c:pt idx="2">
                  <c:v>25296</c:v>
                </c:pt>
                <c:pt idx="3">
                  <c:v>21427</c:v>
                </c:pt>
                <c:pt idx="4">
                  <c:v>20593</c:v>
                </c:pt>
                <c:pt idx="5">
                  <c:v>31326</c:v>
                </c:pt>
                <c:pt idx="6">
                  <c:v>25583</c:v>
                </c:pt>
                <c:pt idx="7">
                  <c:v>22572</c:v>
                </c:pt>
                <c:pt idx="8">
                  <c:v>24605</c:v>
                </c:pt>
                <c:pt idx="9">
                  <c:v>26847</c:v>
                </c:pt>
                <c:pt idx="10">
                  <c:v>27289</c:v>
                </c:pt>
                <c:pt idx="11" formatCode="General">
                  <c:v>26579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dLbl>
              <c:idx val="0"/>
              <c:layout>
                <c:manualLayout>
                  <c:x val="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765432098765656E-3"/>
                  <c:y val="-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283950617283949E-2"/>
                  <c:y val="3.2473725687535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987654320987655E-2"/>
                  <c:y val="5.9534476013134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'2015'!$D$90:$D$101</c:f>
              <c:numCache>
                <c:formatCode>0</c:formatCode>
                <c:ptCount val="12"/>
                <c:pt idx="0">
                  <c:v>20461</c:v>
                </c:pt>
                <c:pt idx="1">
                  <c:v>22281</c:v>
                </c:pt>
                <c:pt idx="2">
                  <c:v>24470</c:v>
                </c:pt>
                <c:pt idx="3">
                  <c:v>19174</c:v>
                </c:pt>
                <c:pt idx="4">
                  <c:v>20745</c:v>
                </c:pt>
                <c:pt idx="5">
                  <c:v>26829</c:v>
                </c:pt>
                <c:pt idx="6">
                  <c:v>26090</c:v>
                </c:pt>
                <c:pt idx="7">
                  <c:v>23276</c:v>
                </c:pt>
                <c:pt idx="8">
                  <c:v>26279</c:v>
                </c:pt>
                <c:pt idx="9">
                  <c:v>28529</c:v>
                </c:pt>
                <c:pt idx="10">
                  <c:v>26843</c:v>
                </c:pt>
                <c:pt idx="11" formatCode="General">
                  <c:v>25542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61440"/>
        <c:axId val="112113856"/>
        <c:axId val="0"/>
      </c:bar3DChart>
      <c:catAx>
        <c:axId val="11206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11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138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3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'2015'!$A$287:$A$313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'2015'!$B$287:$B$313</c:f>
              <c:numCache>
                <c:formatCode>General</c:formatCode>
                <c:ptCount val="27"/>
                <c:pt idx="0">
                  <c:v>15136</c:v>
                </c:pt>
                <c:pt idx="1">
                  <c:v>42172</c:v>
                </c:pt>
                <c:pt idx="2">
                  <c:v>52</c:v>
                </c:pt>
                <c:pt idx="3">
                  <c:v>3322</c:v>
                </c:pt>
                <c:pt idx="4">
                  <c:v>2890</c:v>
                </c:pt>
                <c:pt idx="5">
                  <c:v>118347</c:v>
                </c:pt>
                <c:pt idx="6">
                  <c:v>4132</c:v>
                </c:pt>
                <c:pt idx="7">
                  <c:v>68</c:v>
                </c:pt>
                <c:pt idx="8">
                  <c:v>41521</c:v>
                </c:pt>
                <c:pt idx="9">
                  <c:v>3707</c:v>
                </c:pt>
                <c:pt idx="10">
                  <c:v>33447</c:v>
                </c:pt>
                <c:pt idx="11">
                  <c:v>39762</c:v>
                </c:pt>
                <c:pt idx="13">
                  <c:v>167</c:v>
                </c:pt>
                <c:pt idx="14">
                  <c:v>2705</c:v>
                </c:pt>
                <c:pt idx="15">
                  <c:v>6724</c:v>
                </c:pt>
                <c:pt idx="16">
                  <c:v>78653</c:v>
                </c:pt>
                <c:pt idx="17">
                  <c:v>210</c:v>
                </c:pt>
                <c:pt idx="18">
                  <c:v>6440</c:v>
                </c:pt>
                <c:pt idx="19">
                  <c:v>124</c:v>
                </c:pt>
                <c:pt idx="20">
                  <c:v>2</c:v>
                </c:pt>
                <c:pt idx="21">
                  <c:v>15676</c:v>
                </c:pt>
                <c:pt idx="22">
                  <c:v>8983</c:v>
                </c:pt>
                <c:pt idx="23">
                  <c:v>589</c:v>
                </c:pt>
                <c:pt idx="24">
                  <c:v>6044</c:v>
                </c:pt>
                <c:pt idx="26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61952"/>
        <c:axId val="116761152"/>
        <c:axId val="0"/>
      </c:bar3DChart>
      <c:catAx>
        <c:axId val="1120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7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61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20619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7638500268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'2015'!$A$324:$A$350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'2015'!$B$324:$B$350</c:f>
              <c:numCache>
                <c:formatCode>General</c:formatCode>
                <c:ptCount val="27"/>
                <c:pt idx="0">
                  <c:v>24280</c:v>
                </c:pt>
                <c:pt idx="1">
                  <c:v>2260</c:v>
                </c:pt>
                <c:pt idx="2">
                  <c:v>58</c:v>
                </c:pt>
                <c:pt idx="3">
                  <c:v>179</c:v>
                </c:pt>
                <c:pt idx="4">
                  <c:v>9789</c:v>
                </c:pt>
                <c:pt idx="5">
                  <c:v>118599</c:v>
                </c:pt>
                <c:pt idx="6">
                  <c:v>1567</c:v>
                </c:pt>
                <c:pt idx="7">
                  <c:v>207</c:v>
                </c:pt>
                <c:pt idx="8">
                  <c:v>11935</c:v>
                </c:pt>
                <c:pt idx="9">
                  <c:v>3003</c:v>
                </c:pt>
                <c:pt idx="10">
                  <c:v>13237</c:v>
                </c:pt>
                <c:pt idx="11">
                  <c:v>87252</c:v>
                </c:pt>
                <c:pt idx="13">
                  <c:v>237</c:v>
                </c:pt>
                <c:pt idx="14">
                  <c:v>127</c:v>
                </c:pt>
                <c:pt idx="15">
                  <c:v>863</c:v>
                </c:pt>
                <c:pt idx="16">
                  <c:v>49</c:v>
                </c:pt>
                <c:pt idx="17">
                  <c:v>1275</c:v>
                </c:pt>
                <c:pt idx="18">
                  <c:v>3990</c:v>
                </c:pt>
                <c:pt idx="19">
                  <c:v>253</c:v>
                </c:pt>
                <c:pt idx="21">
                  <c:v>7248</c:v>
                </c:pt>
                <c:pt idx="22">
                  <c:v>6162</c:v>
                </c:pt>
                <c:pt idx="23">
                  <c:v>881</c:v>
                </c:pt>
                <c:pt idx="24">
                  <c:v>3224</c:v>
                </c:pt>
                <c:pt idx="26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83456"/>
        <c:axId val="116762880"/>
        <c:axId val="0"/>
      </c:bar3DChart>
      <c:catAx>
        <c:axId val="1168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76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6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883456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Active 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13"/>
          <c:y val="3.8062393014800897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222352832669326E-2"/>
          <c:y val="0.1626300325577702"/>
          <c:w val="0.90185348280794775"/>
          <c:h val="0.7390004438763033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'2015'!$C$18:$C$29</c:f>
              <c:numCache>
                <c:formatCode>0%</c:formatCode>
                <c:ptCount val="12"/>
                <c:pt idx="0">
                  <c:v>0.75384615384615383</c:v>
                </c:pt>
                <c:pt idx="1">
                  <c:v>0.76615384615384619</c:v>
                </c:pt>
                <c:pt idx="2">
                  <c:v>0.83666666666666667</c:v>
                </c:pt>
                <c:pt idx="3">
                  <c:v>0.83666666666666667</c:v>
                </c:pt>
                <c:pt idx="4">
                  <c:v>0.83499999999999996</c:v>
                </c:pt>
                <c:pt idx="5">
                  <c:v>0.84333333333333338</c:v>
                </c:pt>
                <c:pt idx="6">
                  <c:v>0.84</c:v>
                </c:pt>
                <c:pt idx="7">
                  <c:v>0.83833333333333337</c:v>
                </c:pt>
                <c:pt idx="8">
                  <c:v>0.83</c:v>
                </c:pt>
                <c:pt idx="9">
                  <c:v>0.85833333333333328</c:v>
                </c:pt>
                <c:pt idx="10">
                  <c:v>0.85333333333333339</c:v>
                </c:pt>
                <c:pt idx="11">
                  <c:v>0.8833333333333333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83968"/>
        <c:axId val="116765184"/>
        <c:axId val="0"/>
      </c:bar3DChart>
      <c:catAx>
        <c:axId val="116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76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65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8839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27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'2015'!$D$165:$D$166</c:f>
              <c:numCache>
                <c:formatCode>0</c:formatCode>
                <c:ptCount val="2"/>
                <c:pt idx="0">
                  <c:v>320799</c:v>
                </c:pt>
                <c:pt idx="1">
                  <c:v>110376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79"/>
          <c:w val="0.36611464621332324"/>
          <c:h val="0.47157136273499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15"/>
          <c:y val="4.70588460266072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91634331174802E-2"/>
          <c:y val="0.23086861934074143"/>
          <c:w val="0.30881801231787875"/>
          <c:h val="0.696274213215895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'2015'!$D$170:$D$171</c:f>
              <c:numCache>
                <c:formatCode>0</c:formatCode>
                <c:ptCount val="2"/>
                <c:pt idx="0">
                  <c:v>244604</c:v>
                </c:pt>
                <c:pt idx="1">
                  <c:v>45143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87"/>
          <c:y val="0.35212895272443101"/>
          <c:w val="0.46147489422936927"/>
          <c:h val="0.422999917772750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35"/>
          <c:y val="3.8194545622316764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837152818436273E-2"/>
          <c:y val="0.1002319737552835"/>
          <c:w val="0.81055126464177929"/>
          <c:h val="0.83078947567226591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1.45092466299006E-2"/>
                  <c:y val="-3.187101672791205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97108115467199E-2"/>
                  <c:y val="7.420549336935277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0924662990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121385144333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80256"/>
        <c:axId val="54673408"/>
        <c:axId val="0"/>
      </c:bar3DChart>
      <c:catAx>
        <c:axId val="436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6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73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8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3"/>
          <c:w val="0.10659745309614076"/>
          <c:h val="0.15160755814787324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1"/>
          <c:y val="4.705862993653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413196726262937E-2"/>
          <c:y val="0.25352254524570333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59"/>
                  <c:y val="0.231738416146778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0937990341276075"/>
                  <c:y val="0.34943330232696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20254194080238225"/>
                  <c:y val="0.4839875139977950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178420710852773"/>
                  <c:y val="0.6033890931535831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5229099652753351"/>
                  <c:y val="-3.22982659776270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'2015'!$A$191:$D$195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'2015'!$E$191:$E$195</c:f>
              <c:numCache>
                <c:formatCode>General</c:formatCode>
                <c:ptCount val="5"/>
                <c:pt idx="0">
                  <c:v>1</c:v>
                </c:pt>
                <c:pt idx="1">
                  <c:v>5995</c:v>
                </c:pt>
                <c:pt idx="2">
                  <c:v>340</c:v>
                </c:pt>
                <c:pt idx="3">
                  <c:v>20089</c:v>
                </c:pt>
                <c:pt idx="4">
                  <c:v>427600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146528434634443"/>
          <c:y val="0.3462461985832691"/>
          <c:w val="0.47331816757484874"/>
          <c:h val="0.63865283485303115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15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527640742501042E-2"/>
          <c:y val="0.24705910099482223"/>
          <c:w val="0.29771630464219884"/>
          <c:h val="0.67198849073477374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explosion val="8"/>
          </c:dPt>
          <c:dLbls>
            <c:dLbl>
              <c:idx val="0"/>
              <c:layout>
                <c:manualLayout>
                  <c:x val="-0.11202470131881924"/>
                  <c:y val="-5.38462150790182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983216006093431E-2"/>
                  <c:y val="3.30933660346908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3955389489603504E-3"/>
                  <c:y val="4.810225011762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183208709503614E-2"/>
                  <c:y val="2.6616218091352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22822420688299394"/>
                  <c:y val="0.391430054553003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20308325540242925"/>
                  <c:y val="0.499076817885307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9875136450167047"/>
                  <c:y val="0.60451816680792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'2015'!$A$200:$A$206</c:f>
              <c:strCache>
                <c:ptCount val="7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  <c:pt idx="6">
                  <c:v>fingerprints do not match main indentity</c:v>
                </c:pt>
              </c:strCache>
            </c:strRef>
          </c:cat>
          <c:val>
            <c:numRef>
              <c:f>'2015'!$F$200:$F$206</c:f>
              <c:numCache>
                <c:formatCode>General</c:formatCode>
                <c:ptCount val="7"/>
                <c:pt idx="0">
                  <c:v>180128</c:v>
                </c:pt>
                <c:pt idx="1">
                  <c:v>92004</c:v>
                </c:pt>
                <c:pt idx="2" formatCode="0">
                  <c:v>4371</c:v>
                </c:pt>
                <c:pt idx="3">
                  <c:v>4156</c:v>
                </c:pt>
                <c:pt idx="4">
                  <c:v>108</c:v>
                </c:pt>
                <c:pt idx="5">
                  <c:v>9751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67"/>
          <c:w val="0.60607338258791577"/>
          <c:h val="0.731642300219782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'2015'!$A$177:$A$179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'2015'!$D$177:$D$179</c:f>
              <c:numCache>
                <c:formatCode>0</c:formatCode>
                <c:ptCount val="3"/>
                <c:pt idx="0">
                  <c:v>261944</c:v>
                </c:pt>
                <c:pt idx="1">
                  <c:v>27704</c:v>
                </c:pt>
                <c:pt idx="2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65309301744491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 (Responses, Problems, Denial)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540299604572732"/>
          <c:y val="7.691757742622180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827613012743302E-2"/>
          <c:y val="8.8453464094153639E-2"/>
          <c:w val="0.9309724543527369"/>
          <c:h val="0.86779460253390561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'2015'!$A$359:$A$385</c:f>
              <c:strCache>
                <c:ptCount val="27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MT</c:v>
                </c:pt>
                <c:pt idx="21">
                  <c:v>NL</c:v>
                </c:pt>
                <c:pt idx="22">
                  <c:v>PL</c:v>
                </c:pt>
                <c:pt idx="23">
                  <c:v>RO</c:v>
                </c:pt>
                <c:pt idx="24">
                  <c:v>SE</c:v>
                </c:pt>
                <c:pt idx="25">
                  <c:v>SI</c:v>
                </c:pt>
                <c:pt idx="26">
                  <c:v>SK</c:v>
                </c:pt>
              </c:strCache>
            </c:strRef>
          </c:cat>
          <c:val>
            <c:numRef>
              <c:f>'2015'!$B$359:$B$385</c:f>
              <c:numCache>
                <c:formatCode>General</c:formatCode>
                <c:ptCount val="27"/>
                <c:pt idx="0">
                  <c:v>8623</c:v>
                </c:pt>
                <c:pt idx="1">
                  <c:v>5961</c:v>
                </c:pt>
                <c:pt idx="2">
                  <c:v>7162</c:v>
                </c:pt>
                <c:pt idx="3">
                  <c:v>81</c:v>
                </c:pt>
                <c:pt idx="4">
                  <c:v>7689</c:v>
                </c:pt>
                <c:pt idx="5">
                  <c:v>21506</c:v>
                </c:pt>
                <c:pt idx="6">
                  <c:v>1946</c:v>
                </c:pt>
                <c:pt idx="7">
                  <c:v>2687</c:v>
                </c:pt>
                <c:pt idx="8">
                  <c:v>8794</c:v>
                </c:pt>
                <c:pt idx="9">
                  <c:v>1397</c:v>
                </c:pt>
                <c:pt idx="10">
                  <c:v>13594</c:v>
                </c:pt>
                <c:pt idx="11">
                  <c:v>9304</c:v>
                </c:pt>
                <c:pt idx="12">
                  <c:v>2842</c:v>
                </c:pt>
                <c:pt idx="13">
                  <c:v>4640</c:v>
                </c:pt>
                <c:pt idx="14">
                  <c:v>7311</c:v>
                </c:pt>
                <c:pt idx="15">
                  <c:v>7064</c:v>
                </c:pt>
                <c:pt idx="16">
                  <c:v>16709</c:v>
                </c:pt>
                <c:pt idx="17">
                  <c:v>13344</c:v>
                </c:pt>
                <c:pt idx="18">
                  <c:v>1528</c:v>
                </c:pt>
                <c:pt idx="19">
                  <c:v>7041</c:v>
                </c:pt>
                <c:pt idx="21">
                  <c:v>11339</c:v>
                </c:pt>
                <c:pt idx="22">
                  <c:v>53467</c:v>
                </c:pt>
                <c:pt idx="23">
                  <c:v>49140</c:v>
                </c:pt>
                <c:pt idx="24">
                  <c:v>2631</c:v>
                </c:pt>
                <c:pt idx="26">
                  <c:v>6332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85504"/>
        <c:axId val="136449408"/>
        <c:axId val="0"/>
      </c:bar3DChart>
      <c:catAx>
        <c:axId val="1168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36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44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116885504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</a:t>
            </a:r>
            <a:r>
              <a:rPr lang="en-GB" sz="1050" baseline="0"/>
              <a:t> responses</a:t>
            </a:r>
            <a:endParaRPr lang="en-GB" sz="1050"/>
          </a:p>
        </c:rich>
      </c:tx>
      <c:layout>
        <c:manualLayout>
          <c:xMode val="edge"/>
          <c:yMode val="edge"/>
          <c:x val="0.26649383571278401"/>
          <c:y val="4.7058816030351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8929765886288E-2"/>
          <c:y val="0.22941176470588234"/>
          <c:w val="0.42652312832464212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3E-4"/>
                  <c:y val="2.14135310174686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'2015'!$A$184:$A$186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'2015'!$D$184:$D$186</c:f>
              <c:numCache>
                <c:formatCode>0</c:formatCode>
                <c:ptCount val="3"/>
                <c:pt idx="0">
                  <c:v>249197</c:v>
                </c:pt>
                <c:pt idx="1">
                  <c:v>22841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01"/>
          <c:y val="0.33815074221200081"/>
          <c:w val="0.28585927184120935"/>
          <c:h val="0.386766590397184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 b="1" i="0" baseline="0">
                <a:effectLst/>
              </a:rPr>
              <a:t>% of Request  with expired deadline per destination</a:t>
            </a:r>
            <a:endParaRPr lang="en-GB" sz="1200">
              <a:effectLst/>
            </a:endParaRPr>
          </a:p>
        </c:rich>
      </c:tx>
      <c:overlay val="0"/>
    </c:title>
    <c:autoTitleDeleted val="0"/>
    <c:view3D>
      <c:rotX val="0"/>
      <c:rotY val="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'2015'!$C$429</c:f>
              <c:strCache>
                <c:ptCount val="1"/>
                <c:pt idx="0">
                  <c:v>% of Req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'2015'!$A$430:$A$442</c:f>
              <c:strCache>
                <c:ptCount val="13"/>
                <c:pt idx="0">
                  <c:v>BG</c:v>
                </c:pt>
                <c:pt idx="1">
                  <c:v>CY</c:v>
                </c:pt>
                <c:pt idx="2">
                  <c:v>DE</c:v>
                </c:pt>
                <c:pt idx="3">
                  <c:v>DK</c:v>
                </c:pt>
                <c:pt idx="4">
                  <c:v>EE</c:v>
                </c:pt>
                <c:pt idx="5">
                  <c:v>FR</c:v>
                </c:pt>
                <c:pt idx="6">
                  <c:v>GR</c:v>
                </c:pt>
                <c:pt idx="7">
                  <c:v>HR</c:v>
                </c:pt>
                <c:pt idx="8">
                  <c:v>HU</c:v>
                </c:pt>
                <c:pt idx="9">
                  <c:v>LT</c:v>
                </c:pt>
                <c:pt idx="10">
                  <c:v>LV</c:v>
                </c:pt>
                <c:pt idx="11">
                  <c:v>NL</c:v>
                </c:pt>
                <c:pt idx="12">
                  <c:v>PL</c:v>
                </c:pt>
              </c:strCache>
            </c:strRef>
          </c:cat>
          <c:val>
            <c:numRef>
              <c:f>'2015'!$C$430:$C$442</c:f>
              <c:numCache>
                <c:formatCode>0.0%</c:formatCode>
                <c:ptCount val="13"/>
                <c:pt idx="0">
                  <c:v>7.7039185509648389E-2</c:v>
                </c:pt>
                <c:pt idx="1">
                  <c:v>4.1875284478834776E-2</c:v>
                </c:pt>
                <c:pt idx="2">
                  <c:v>2.5801620948892552E-4</c:v>
                </c:pt>
                <c:pt idx="3">
                  <c:v>1.0255038344925985E-2</c:v>
                </c:pt>
                <c:pt idx="4">
                  <c:v>1.5427978044800474E-2</c:v>
                </c:pt>
                <c:pt idx="5">
                  <c:v>9.8485427981335571E-4</c:v>
                </c:pt>
                <c:pt idx="6">
                  <c:v>0.13234759423100231</c:v>
                </c:pt>
                <c:pt idx="7">
                  <c:v>7.4717285945072702E-3</c:v>
                </c:pt>
                <c:pt idx="8">
                  <c:v>4.8738270930126625E-3</c:v>
                </c:pt>
                <c:pt idx="9">
                  <c:v>2.1770898571471177E-3</c:v>
                </c:pt>
                <c:pt idx="10">
                  <c:v>1.1210625723511851E-2</c:v>
                </c:pt>
                <c:pt idx="11">
                  <c:v>3.5106812476961156E-5</c:v>
                </c:pt>
                <c:pt idx="12">
                  <c:v>8.0109291962606128E-4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886528"/>
        <c:axId val="136451136"/>
        <c:axId val="0"/>
      </c:bar3DChart>
      <c:catAx>
        <c:axId val="116886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6451136"/>
        <c:crosses val="autoZero"/>
        <c:auto val="1"/>
        <c:lblAlgn val="ctr"/>
        <c:lblOffset val="100"/>
        <c:noMultiLvlLbl val="0"/>
      </c:catAx>
      <c:valAx>
        <c:axId val="1364511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1688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'2013'!$A$242:$A$266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'2013'!$B$242:$B$266</c:f>
              <c:numCache>
                <c:formatCode>General</c:formatCode>
                <c:ptCount val="25"/>
                <c:pt idx="0">
                  <c:v>54410</c:v>
                </c:pt>
                <c:pt idx="1">
                  <c:v>44093</c:v>
                </c:pt>
                <c:pt idx="2">
                  <c:v>16648</c:v>
                </c:pt>
                <c:pt idx="3">
                  <c:v>1043</c:v>
                </c:pt>
                <c:pt idx="4">
                  <c:v>11972</c:v>
                </c:pt>
                <c:pt idx="5">
                  <c:v>127217</c:v>
                </c:pt>
                <c:pt idx="6">
                  <c:v>3354</c:v>
                </c:pt>
                <c:pt idx="7">
                  <c:v>3829</c:v>
                </c:pt>
                <c:pt idx="8">
                  <c:v>55253</c:v>
                </c:pt>
                <c:pt idx="9">
                  <c:v>2715</c:v>
                </c:pt>
                <c:pt idx="10">
                  <c:v>82165</c:v>
                </c:pt>
                <c:pt idx="11">
                  <c:v>86354</c:v>
                </c:pt>
                <c:pt idx="12">
                  <c:v>1992</c:v>
                </c:pt>
                <c:pt idx="13">
                  <c:v>2572</c:v>
                </c:pt>
                <c:pt idx="14">
                  <c:v>4030</c:v>
                </c:pt>
                <c:pt idx="15">
                  <c:v>10190</c:v>
                </c:pt>
                <c:pt idx="16">
                  <c:v>73249</c:v>
                </c:pt>
                <c:pt idx="17">
                  <c:v>28809</c:v>
                </c:pt>
                <c:pt idx="18">
                  <c:v>4080</c:v>
                </c:pt>
                <c:pt idx="19">
                  <c:v>9424</c:v>
                </c:pt>
                <c:pt idx="20">
                  <c:v>20317</c:v>
                </c:pt>
                <c:pt idx="21">
                  <c:v>135349</c:v>
                </c:pt>
                <c:pt idx="22">
                  <c:v>80187</c:v>
                </c:pt>
                <c:pt idx="23">
                  <c:v>624</c:v>
                </c:pt>
                <c:pt idx="24">
                  <c:v>2767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730368"/>
        <c:axId val="54675136"/>
        <c:axId val="0"/>
      </c:bar3DChart>
      <c:catAx>
        <c:axId val="527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67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7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27303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32"/>
          <c:y val="3.8062251878265008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147474865277091E-2"/>
          <c:y val="0.12071924038334837"/>
          <c:w val="0.96395305422900657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'2013'!$A$207:$A$231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'2013'!$B$207:$B$231</c:f>
              <c:numCache>
                <c:formatCode>General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21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11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81280"/>
        <c:axId val="54676864"/>
        <c:axId val="0"/>
      </c:bar3DChart>
      <c:catAx>
        <c:axId val="436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67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81280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44"/>
          <c:y val="3.8062348045435575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034702949524614E-2"/>
          <c:y val="0.10312103171193922"/>
          <c:w val="0.8805499955711088"/>
          <c:h val="0.83066651442482242"/>
        </c:manualLayout>
      </c:layout>
      <c:bar3D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'2013'!$F$142:$F$153</c:f>
              <c:numCache>
                <c:formatCode>0</c:formatCode>
                <c:ptCount val="12"/>
                <c:pt idx="0">
                  <c:v>254836</c:v>
                </c:pt>
                <c:pt idx="1">
                  <c:v>11023</c:v>
                </c:pt>
                <c:pt idx="2">
                  <c:v>195657</c:v>
                </c:pt>
                <c:pt idx="3">
                  <c:v>130271</c:v>
                </c:pt>
                <c:pt idx="4">
                  <c:v>131699</c:v>
                </c:pt>
                <c:pt idx="5">
                  <c:v>726</c:v>
                </c:pt>
                <c:pt idx="6">
                  <c:v>4287</c:v>
                </c:pt>
                <c:pt idx="7">
                  <c:v>119131</c:v>
                </c:pt>
                <c:pt idx="8">
                  <c:v>6035</c:v>
                </c:pt>
                <c:pt idx="9">
                  <c:v>1685</c:v>
                </c:pt>
                <c:pt idx="10">
                  <c:v>3712</c:v>
                </c:pt>
                <c:pt idx="11">
                  <c:v>3581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81792"/>
        <c:axId val="54678592"/>
        <c:axId val="0"/>
      </c:bar3DChart>
      <c:catAx>
        <c:axId val="436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67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7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8179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096"/>
          <c:y val="3.8194469233005103E-2"/>
        </c:manualLayout>
      </c:layout>
      <c:overlay val="0"/>
    </c:title>
    <c:autoTitleDeleted val="0"/>
    <c:view3D>
      <c:rotX val="15"/>
      <c:hPercent val="3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722145991642326E-2"/>
          <c:y val="0.14295685356708235"/>
          <c:w val="0.81973341342794581"/>
          <c:h val="0.73157779330249917"/>
        </c:manualLayout>
      </c:layout>
      <c:bar3DChart>
        <c:barDir val="col"/>
        <c:grouping val="clustered"/>
        <c:varyColors val="0"/>
        <c:ser>
          <c:idx val="0"/>
          <c:order val="0"/>
          <c:tx>
            <c:v>Notifications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invertIfNegative val="0"/>
          <c:dLbls>
            <c:dLbl>
              <c:idx val="0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1728395061728392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3827160493827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1728395061728392E-3"/>
                  <c:y val="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6419753086419745E-3"/>
                  <c:y val="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938271604938271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5400000" vert="horz" anchor="t" anchorCtr="0"/>
              <a:lstStyle/>
              <a:p>
                <a:pPr>
                  <a:defRPr/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invertIfNegative val="0"/>
          <c:dLbls>
            <c:dLbl>
              <c:idx val="0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0370370370370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76543209876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6419753086419745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64197530864197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1728395061728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4074074074074077E-3"/>
                  <c:y val="-5.95344912360218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4197530864206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7.407407407407407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5400000" vert="horz" anchor="t" anchorCtr="0"/>
              <a:lstStyle/>
              <a:p>
                <a:pPr>
                  <a:defRPr/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'2013'!$D$90:$D$101</c:f>
              <c:numCache>
                <c:formatCode>0</c:formatCode>
                <c:ptCount val="12"/>
                <c:pt idx="0">
                  <c:v>8764</c:v>
                </c:pt>
                <c:pt idx="1">
                  <c:v>8237</c:v>
                </c:pt>
                <c:pt idx="2">
                  <c:v>9128</c:v>
                </c:pt>
                <c:pt idx="3">
                  <c:v>9620</c:v>
                </c:pt>
                <c:pt idx="4">
                  <c:v>9741</c:v>
                </c:pt>
                <c:pt idx="5">
                  <c:v>10073</c:v>
                </c:pt>
                <c:pt idx="6">
                  <c:v>11122</c:v>
                </c:pt>
                <c:pt idx="7">
                  <c:v>10350</c:v>
                </c:pt>
                <c:pt idx="8">
                  <c:v>10780</c:v>
                </c:pt>
                <c:pt idx="9">
                  <c:v>12353</c:v>
                </c:pt>
                <c:pt idx="10">
                  <c:v>12384</c:v>
                </c:pt>
                <c:pt idx="11" formatCode="General">
                  <c:v>11592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82304"/>
        <c:axId val="54680320"/>
        <c:axId val="0"/>
      </c:bar3DChart>
      <c:catAx>
        <c:axId val="4368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46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803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8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3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3"/>
          <c:y val="3.806228447222653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'2013'!$A$277:$A$301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'2013'!$B$277:$B$301</c:f>
              <c:numCache>
                <c:formatCode>General</c:formatCode>
                <c:ptCount val="25"/>
                <c:pt idx="0">
                  <c:v>13129</c:v>
                </c:pt>
                <c:pt idx="1">
                  <c:v>28194</c:v>
                </c:pt>
                <c:pt idx="2">
                  <c:v>98</c:v>
                </c:pt>
                <c:pt idx="3">
                  <c:v>236</c:v>
                </c:pt>
                <c:pt idx="4">
                  <c:v>1926</c:v>
                </c:pt>
                <c:pt idx="5">
                  <c:v>46793</c:v>
                </c:pt>
                <c:pt idx="6">
                  <c:v>1809</c:v>
                </c:pt>
                <c:pt idx="7">
                  <c:v>100</c:v>
                </c:pt>
                <c:pt idx="8">
                  <c:v>35321</c:v>
                </c:pt>
                <c:pt idx="9">
                  <c:v>704</c:v>
                </c:pt>
                <c:pt idx="10">
                  <c:v>34200</c:v>
                </c:pt>
                <c:pt idx="11">
                  <c:v>37090</c:v>
                </c:pt>
                <c:pt idx="13">
                  <c:v>2</c:v>
                </c:pt>
                <c:pt idx="14">
                  <c:v>1</c:v>
                </c:pt>
                <c:pt idx="15">
                  <c:v>1218</c:v>
                </c:pt>
                <c:pt idx="16">
                  <c:v>41879</c:v>
                </c:pt>
                <c:pt idx="17">
                  <c:v>136</c:v>
                </c:pt>
                <c:pt idx="18">
                  <c:v>3126</c:v>
                </c:pt>
                <c:pt idx="19">
                  <c:v>91</c:v>
                </c:pt>
                <c:pt idx="20">
                  <c:v>1693</c:v>
                </c:pt>
                <c:pt idx="21">
                  <c:v>6883</c:v>
                </c:pt>
                <c:pt idx="22">
                  <c:v>77</c:v>
                </c:pt>
                <c:pt idx="23">
                  <c:v>101</c:v>
                </c:pt>
                <c:pt idx="2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683328"/>
        <c:axId val="55493760"/>
        <c:axId val="0"/>
      </c:bar3DChart>
      <c:catAx>
        <c:axId val="436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49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49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4368332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"/>
          <c:y val="3.8062276385002689E-2"/>
        </c:manualLayout>
      </c:layout>
      <c:overlay val="0"/>
    </c:title>
    <c:autoTitleDeleted val="0"/>
    <c:view3D>
      <c:rotX val="15"/>
      <c:hPercent val="4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634247508188199E-2"/>
          <c:y val="0.12071924038334837"/>
          <c:w val="0.9309724543527369"/>
          <c:h val="0.7919501167234058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'2013'!$A$312:$A$336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'2013'!$B$312:$B$336</c:f>
              <c:numCache>
                <c:formatCode>General</c:formatCode>
                <c:ptCount val="25"/>
                <c:pt idx="0">
                  <c:v>25202</c:v>
                </c:pt>
                <c:pt idx="1">
                  <c:v>1326</c:v>
                </c:pt>
                <c:pt idx="2">
                  <c:v>48</c:v>
                </c:pt>
                <c:pt idx="3">
                  <c:v>16</c:v>
                </c:pt>
                <c:pt idx="4">
                  <c:v>3949</c:v>
                </c:pt>
                <c:pt idx="5">
                  <c:v>48726</c:v>
                </c:pt>
                <c:pt idx="6">
                  <c:v>31</c:v>
                </c:pt>
                <c:pt idx="7">
                  <c:v>28</c:v>
                </c:pt>
                <c:pt idx="8">
                  <c:v>981</c:v>
                </c:pt>
                <c:pt idx="9">
                  <c:v>820</c:v>
                </c:pt>
                <c:pt idx="10">
                  <c:v>11049</c:v>
                </c:pt>
                <c:pt idx="11">
                  <c:v>28823</c:v>
                </c:pt>
                <c:pt idx="13">
                  <c:v>2</c:v>
                </c:pt>
                <c:pt idx="14">
                  <c:v>64</c:v>
                </c:pt>
                <c:pt idx="15">
                  <c:v>552</c:v>
                </c:pt>
                <c:pt idx="16">
                  <c:v>597</c:v>
                </c:pt>
                <c:pt idx="17">
                  <c:v>546</c:v>
                </c:pt>
                <c:pt idx="18">
                  <c:v>315</c:v>
                </c:pt>
                <c:pt idx="19">
                  <c:v>109</c:v>
                </c:pt>
                <c:pt idx="20">
                  <c:v>3989</c:v>
                </c:pt>
                <c:pt idx="21">
                  <c:v>2657</c:v>
                </c:pt>
                <c:pt idx="22">
                  <c:v>397</c:v>
                </c:pt>
                <c:pt idx="23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42752"/>
        <c:axId val="55495488"/>
        <c:axId val="0"/>
      </c:bar3DChart>
      <c:catAx>
        <c:axId val="5524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49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49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55242752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18" Type="http://schemas.openxmlformats.org/officeDocument/2006/relationships/chart" Target="../charts/chart3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chart" Target="../charts/chart34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22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240</xdr:row>
      <xdr:rowOff>0</xdr:rowOff>
    </xdr:from>
    <xdr:to>
      <xdr:col>20</xdr:col>
      <xdr:colOff>0</xdr:colOff>
      <xdr:row>273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203</xdr:row>
      <xdr:rowOff>156881</xdr:rowOff>
    </xdr:from>
    <xdr:to>
      <xdr:col>20</xdr:col>
      <xdr:colOff>0</xdr:colOff>
      <xdr:row>237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18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22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275</xdr:row>
      <xdr:rowOff>0</xdr:rowOff>
    </xdr:from>
    <xdr:to>
      <xdr:col>20</xdr:col>
      <xdr:colOff>0</xdr:colOff>
      <xdr:row>308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309</xdr:row>
      <xdr:rowOff>156881</xdr:rowOff>
    </xdr:from>
    <xdr:to>
      <xdr:col>20</xdr:col>
      <xdr:colOff>0</xdr:colOff>
      <xdr:row>342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18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187</xdr:row>
      <xdr:rowOff>156881</xdr:rowOff>
    </xdr:from>
    <xdr:to>
      <xdr:col>13</xdr:col>
      <xdr:colOff>414617</xdr:colOff>
      <xdr:row>197</xdr:row>
      <xdr:rowOff>156881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188</xdr:row>
      <xdr:rowOff>11206</xdr:rowOff>
    </xdr:from>
    <xdr:to>
      <xdr:col>20</xdr:col>
      <xdr:colOff>302559</xdr:colOff>
      <xdr:row>202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33617</xdr:colOff>
      <xdr:row>174</xdr:row>
      <xdr:rowOff>134472</xdr:rowOff>
    </xdr:from>
    <xdr:to>
      <xdr:col>13</xdr:col>
      <xdr:colOff>313764</xdr:colOff>
      <xdr:row>185</xdr:row>
      <xdr:rowOff>134471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347</xdr:row>
      <xdr:rowOff>0</xdr:rowOff>
    </xdr:from>
    <xdr:to>
      <xdr:col>20</xdr:col>
      <xdr:colOff>0</xdr:colOff>
      <xdr:row>380</xdr:row>
      <xdr:rowOff>1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104775</xdr:colOff>
      <xdr:row>421</xdr:row>
      <xdr:rowOff>76200</xdr:rowOff>
    </xdr:from>
    <xdr:to>
      <xdr:col>20</xdr:col>
      <xdr:colOff>104775</xdr:colOff>
      <xdr:row>444</xdr:row>
      <xdr:rowOff>87407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20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22412</xdr:colOff>
      <xdr:row>246</xdr:row>
      <xdr:rowOff>145676</xdr:rowOff>
    </xdr:from>
    <xdr:to>
      <xdr:col>18</xdr:col>
      <xdr:colOff>22412</xdr:colOff>
      <xdr:row>281</xdr:row>
      <xdr:rowOff>145676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209</xdr:row>
      <xdr:rowOff>156881</xdr:rowOff>
    </xdr:from>
    <xdr:to>
      <xdr:col>18</xdr:col>
      <xdr:colOff>0</xdr:colOff>
      <xdr:row>245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16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20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283</xdr:row>
      <xdr:rowOff>44824</xdr:rowOff>
    </xdr:from>
    <xdr:to>
      <xdr:col>18</xdr:col>
      <xdr:colOff>0</xdr:colOff>
      <xdr:row>318</xdr:row>
      <xdr:rowOff>112059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571501</xdr:colOff>
      <xdr:row>320</xdr:row>
      <xdr:rowOff>33616</xdr:rowOff>
    </xdr:from>
    <xdr:to>
      <xdr:col>17</xdr:col>
      <xdr:colOff>571500</xdr:colOff>
      <xdr:row>354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16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470648</xdr:colOff>
      <xdr:row>193</xdr:row>
      <xdr:rowOff>156881</xdr:rowOff>
    </xdr:from>
    <xdr:to>
      <xdr:col>13</xdr:col>
      <xdr:colOff>414618</xdr:colOff>
      <xdr:row>207</xdr:row>
      <xdr:rowOff>123264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194</xdr:row>
      <xdr:rowOff>11206</xdr:rowOff>
    </xdr:from>
    <xdr:to>
      <xdr:col>18</xdr:col>
      <xdr:colOff>302559</xdr:colOff>
      <xdr:row>208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175</xdr:row>
      <xdr:rowOff>0</xdr:rowOff>
    </xdr:from>
    <xdr:to>
      <xdr:col>12</xdr:col>
      <xdr:colOff>280147</xdr:colOff>
      <xdr:row>185</xdr:row>
      <xdr:rowOff>112058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56030</xdr:colOff>
      <xdr:row>356</xdr:row>
      <xdr:rowOff>54349</xdr:rowOff>
    </xdr:from>
    <xdr:to>
      <xdr:col>18</xdr:col>
      <xdr:colOff>56029</xdr:colOff>
      <xdr:row>386</xdr:row>
      <xdr:rowOff>54348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67235</xdr:colOff>
      <xdr:row>175</xdr:row>
      <xdr:rowOff>22412</xdr:rowOff>
    </xdr:from>
    <xdr:to>
      <xdr:col>16</xdr:col>
      <xdr:colOff>347382</xdr:colOff>
      <xdr:row>185</xdr:row>
      <xdr:rowOff>134470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571500</xdr:colOff>
      <xdr:row>426</xdr:row>
      <xdr:rowOff>85725</xdr:rowOff>
    </xdr:from>
    <xdr:to>
      <xdr:col>16</xdr:col>
      <xdr:colOff>552450</xdr:colOff>
      <xdr:row>444</xdr:row>
      <xdr:rowOff>19050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53"/>
  <sheetViews>
    <sheetView zoomScaleNormal="100" workbookViewId="0">
      <selection activeCell="A2" sqref="A2"/>
    </sheetView>
  </sheetViews>
  <sheetFormatPr defaultRowHeight="12.75" x14ac:dyDescent="0.2"/>
  <cols>
    <col min="1" max="1" width="4.7109375" style="2" customWidth="1"/>
    <col min="2" max="3" width="7.28515625" style="2" customWidth="1"/>
    <col min="4" max="4" width="7.85546875" style="2" customWidth="1"/>
    <col min="5" max="5" width="9.140625" style="2"/>
    <col min="6" max="6" width="9" style="2" customWidth="1"/>
    <col min="7" max="16384" width="9.140625" style="2"/>
  </cols>
  <sheetData>
    <row r="1" spans="1:11" ht="20.25" thickBot="1" x14ac:dyDescent="0.35">
      <c r="A1" s="106" t="s">
        <v>155</v>
      </c>
    </row>
    <row r="2" spans="1:11" ht="16.5" thickTop="1" thickBot="1" x14ac:dyDescent="0.3">
      <c r="A2" s="55" t="s">
        <v>131</v>
      </c>
      <c r="B2" s="54"/>
      <c r="C2" s="169" t="s">
        <v>130</v>
      </c>
      <c r="D2" s="151"/>
      <c r="E2" s="151"/>
      <c r="F2" s="151"/>
      <c r="G2" s="151"/>
      <c r="H2" s="151"/>
      <c r="I2" s="151"/>
    </row>
    <row r="3" spans="1:11" ht="13.5" thickTop="1" x14ac:dyDescent="0.2">
      <c r="A3" s="3" t="s">
        <v>75</v>
      </c>
      <c r="B3" s="4">
        <v>20</v>
      </c>
      <c r="C3" s="157" t="s">
        <v>76</v>
      </c>
      <c r="D3" s="157"/>
      <c r="E3" s="157"/>
      <c r="F3" s="157"/>
      <c r="G3" s="157"/>
      <c r="H3" s="157"/>
      <c r="I3" s="157"/>
      <c r="J3" s="5"/>
      <c r="K3" s="5"/>
    </row>
    <row r="4" spans="1:11" x14ac:dyDescent="0.2">
      <c r="A4" s="3" t="s">
        <v>78</v>
      </c>
      <c r="B4" s="4">
        <v>21</v>
      </c>
      <c r="C4" s="157" t="s">
        <v>77</v>
      </c>
      <c r="D4" s="157"/>
      <c r="E4" s="157"/>
      <c r="F4" s="157"/>
      <c r="G4" s="157"/>
      <c r="H4" s="157"/>
      <c r="I4" s="157"/>
      <c r="J4" s="5"/>
      <c r="K4" s="5"/>
    </row>
    <row r="5" spans="1:11" x14ac:dyDescent="0.2">
      <c r="A5" s="3" t="s">
        <v>79</v>
      </c>
      <c r="B5" s="4">
        <v>22</v>
      </c>
      <c r="C5" s="157" t="s">
        <v>80</v>
      </c>
      <c r="D5" s="157"/>
      <c r="E5" s="157"/>
      <c r="F5" s="157"/>
      <c r="G5" s="157"/>
      <c r="H5" s="157"/>
      <c r="I5" s="157"/>
      <c r="J5" s="5"/>
      <c r="K5" s="5"/>
    </row>
    <row r="6" spans="1:11" x14ac:dyDescent="0.2">
      <c r="A6" s="3" t="s">
        <v>31</v>
      </c>
      <c r="B6" s="4">
        <f t="shared" ref="B6" si="0">B5</f>
        <v>22</v>
      </c>
      <c r="C6" s="157"/>
      <c r="D6" s="157"/>
      <c r="E6" s="157"/>
      <c r="F6" s="157"/>
      <c r="G6" s="157"/>
      <c r="H6" s="157"/>
      <c r="I6" s="157"/>
      <c r="J6" s="5"/>
      <c r="K6" s="5"/>
    </row>
    <row r="7" spans="1:11" x14ac:dyDescent="0.2">
      <c r="A7" s="6" t="s">
        <v>4</v>
      </c>
      <c r="B7" s="4">
        <v>22</v>
      </c>
      <c r="C7" s="157"/>
      <c r="D7" s="157"/>
      <c r="E7" s="157"/>
      <c r="F7" s="157"/>
      <c r="G7" s="157"/>
      <c r="H7" s="157"/>
      <c r="I7" s="157"/>
      <c r="J7" s="5"/>
      <c r="K7" s="5"/>
    </row>
    <row r="8" spans="1:11" x14ac:dyDescent="0.2">
      <c r="A8" s="6" t="s">
        <v>5</v>
      </c>
      <c r="B8" s="4">
        <v>22</v>
      </c>
      <c r="C8" s="157"/>
      <c r="D8" s="157"/>
      <c r="E8" s="157"/>
      <c r="F8" s="157"/>
      <c r="G8" s="157"/>
      <c r="H8" s="157"/>
      <c r="I8" s="157"/>
    </row>
    <row r="9" spans="1:11" x14ac:dyDescent="0.2">
      <c r="A9" s="7" t="s">
        <v>6</v>
      </c>
      <c r="B9" s="4">
        <v>23</v>
      </c>
      <c r="C9" s="157" t="s">
        <v>90</v>
      </c>
      <c r="D9" s="157"/>
      <c r="E9" s="157"/>
      <c r="F9" s="157"/>
      <c r="G9" s="157"/>
      <c r="H9" s="157"/>
      <c r="I9" s="157"/>
    </row>
    <row r="10" spans="1:11" x14ac:dyDescent="0.2">
      <c r="A10" s="7" t="s">
        <v>7</v>
      </c>
      <c r="B10" s="4">
        <v>24</v>
      </c>
      <c r="C10" s="157" t="s">
        <v>91</v>
      </c>
      <c r="D10" s="157"/>
      <c r="E10" s="157"/>
      <c r="F10" s="157"/>
      <c r="G10" s="157"/>
      <c r="H10" s="157"/>
      <c r="I10" s="157"/>
    </row>
    <row r="11" spans="1:11" x14ac:dyDescent="0.2">
      <c r="A11" s="7" t="s">
        <v>8</v>
      </c>
      <c r="B11" s="4">
        <v>25</v>
      </c>
      <c r="C11" s="157" t="s">
        <v>93</v>
      </c>
      <c r="D11" s="157"/>
      <c r="E11" s="157"/>
      <c r="F11" s="157"/>
      <c r="G11" s="157"/>
      <c r="H11" s="157"/>
      <c r="I11" s="157"/>
    </row>
    <row r="12" spans="1:11" x14ac:dyDescent="0.2">
      <c r="A12" s="7" t="s">
        <v>9</v>
      </c>
      <c r="B12" s="4">
        <v>25</v>
      </c>
      <c r="C12" s="157"/>
      <c r="D12" s="157"/>
      <c r="E12" s="157"/>
      <c r="F12" s="157"/>
      <c r="G12" s="157"/>
      <c r="H12" s="157"/>
      <c r="I12" s="157"/>
    </row>
    <row r="13" spans="1:11" x14ac:dyDescent="0.2">
      <c r="A13" s="7" t="s">
        <v>10</v>
      </c>
      <c r="B13" s="4">
        <v>25</v>
      </c>
      <c r="C13" s="157"/>
      <c r="D13" s="157"/>
      <c r="E13" s="157"/>
      <c r="F13" s="157"/>
      <c r="G13" s="157"/>
      <c r="H13" s="157"/>
      <c r="I13" s="157"/>
    </row>
    <row r="14" spans="1:11" x14ac:dyDescent="0.2">
      <c r="A14" s="7" t="s">
        <v>12</v>
      </c>
      <c r="B14" s="4">
        <v>25</v>
      </c>
      <c r="C14" s="157"/>
      <c r="D14" s="157"/>
      <c r="E14" s="157"/>
      <c r="F14" s="157"/>
      <c r="G14" s="157"/>
      <c r="H14" s="157"/>
      <c r="I14" s="157"/>
    </row>
    <row r="17" spans="1:4" s="61" customFormat="1" ht="29.25" customHeight="1" x14ac:dyDescent="0.2">
      <c r="A17" s="161" t="s">
        <v>134</v>
      </c>
      <c r="B17" s="161"/>
      <c r="C17" s="161"/>
      <c r="D17" s="60"/>
    </row>
    <row r="18" spans="1:4" x14ac:dyDescent="0.2">
      <c r="A18" s="3" t="s">
        <v>75</v>
      </c>
      <c r="B18" s="4">
        <v>176</v>
      </c>
      <c r="C18" s="9">
        <f>B18/(B3*(B3-1))</f>
        <v>0.4631578947368421</v>
      </c>
      <c r="D18" s="8"/>
    </row>
    <row r="19" spans="1:4" x14ac:dyDescent="0.2">
      <c r="A19" s="6" t="s">
        <v>78</v>
      </c>
      <c r="B19" s="4">
        <v>214</v>
      </c>
      <c r="C19" s="9">
        <f t="shared" ref="C19:C29" si="1">B19/(B4*(B4-1))</f>
        <v>0.50952380952380949</v>
      </c>
      <c r="D19" s="8"/>
    </row>
    <row r="20" spans="1:4" x14ac:dyDescent="0.2">
      <c r="A20" s="6" t="s">
        <v>79</v>
      </c>
      <c r="B20" s="4">
        <v>218</v>
      </c>
      <c r="C20" s="9">
        <f t="shared" si="1"/>
        <v>0.47186147186147187</v>
      </c>
      <c r="D20" s="8"/>
    </row>
    <row r="21" spans="1:4" x14ac:dyDescent="0.2">
      <c r="A21" s="3" t="s">
        <v>31</v>
      </c>
      <c r="B21" s="4">
        <v>249</v>
      </c>
      <c r="C21" s="9">
        <f t="shared" si="1"/>
        <v>0.53896103896103897</v>
      </c>
      <c r="D21" s="8"/>
    </row>
    <row r="22" spans="1:4" x14ac:dyDescent="0.2">
      <c r="A22" s="6" t="s">
        <v>4</v>
      </c>
      <c r="B22" s="4">
        <v>248</v>
      </c>
      <c r="C22" s="9">
        <f t="shared" si="1"/>
        <v>0.53679653679653683</v>
      </c>
      <c r="D22" s="8"/>
    </row>
    <row r="23" spans="1:4" x14ac:dyDescent="0.2">
      <c r="A23" s="6" t="s">
        <v>5</v>
      </c>
      <c r="B23" s="4">
        <v>255</v>
      </c>
      <c r="C23" s="9">
        <f t="shared" si="1"/>
        <v>0.55194805194805197</v>
      </c>
      <c r="D23" s="8"/>
    </row>
    <row r="24" spans="1:4" x14ac:dyDescent="0.2">
      <c r="A24" s="7" t="s">
        <v>6</v>
      </c>
      <c r="B24" s="4">
        <v>267</v>
      </c>
      <c r="C24" s="9">
        <f t="shared" si="1"/>
        <v>0.52766798418972327</v>
      </c>
      <c r="D24" s="8"/>
    </row>
    <row r="25" spans="1:4" x14ac:dyDescent="0.2">
      <c r="A25" s="7" t="s">
        <v>7</v>
      </c>
      <c r="B25" s="4">
        <v>282</v>
      </c>
      <c r="C25" s="9">
        <f t="shared" si="1"/>
        <v>0.51086956521739135</v>
      </c>
      <c r="D25" s="8"/>
    </row>
    <row r="26" spans="1:4" x14ac:dyDescent="0.2">
      <c r="A26" s="7" t="s">
        <v>8</v>
      </c>
      <c r="B26" s="4">
        <v>293</v>
      </c>
      <c r="C26" s="9">
        <f t="shared" si="1"/>
        <v>0.48833333333333334</v>
      </c>
      <c r="D26" s="8"/>
    </row>
    <row r="27" spans="1:4" x14ac:dyDescent="0.2">
      <c r="A27" s="7" t="s">
        <v>9</v>
      </c>
      <c r="B27" s="4">
        <v>298</v>
      </c>
      <c r="C27" s="9">
        <f t="shared" si="1"/>
        <v>0.49666666666666665</v>
      </c>
    </row>
    <row r="28" spans="1:4" x14ac:dyDescent="0.2">
      <c r="A28" s="7" t="s">
        <v>10</v>
      </c>
      <c r="B28" s="4">
        <v>336</v>
      </c>
      <c r="C28" s="9">
        <f t="shared" si="1"/>
        <v>0.56000000000000005</v>
      </c>
    </row>
    <row r="29" spans="1:4" x14ac:dyDescent="0.2">
      <c r="A29" s="7" t="s">
        <v>12</v>
      </c>
      <c r="B29" s="10">
        <v>362</v>
      </c>
      <c r="C29" s="9">
        <f t="shared" si="1"/>
        <v>0.60333333333333339</v>
      </c>
    </row>
    <row r="64" spans="1:2" x14ac:dyDescent="0.2">
      <c r="A64" s="162" t="s">
        <v>11</v>
      </c>
      <c r="B64" s="162"/>
    </row>
    <row r="65" spans="1:17" x14ac:dyDescent="0.2">
      <c r="A65" s="3" t="s">
        <v>75</v>
      </c>
      <c r="B65" s="11">
        <v>59253</v>
      </c>
    </row>
    <row r="66" spans="1:17" x14ac:dyDescent="0.2">
      <c r="A66" s="6" t="s">
        <v>78</v>
      </c>
      <c r="B66" s="11">
        <v>59341</v>
      </c>
    </row>
    <row r="67" spans="1:17" x14ac:dyDescent="0.2">
      <c r="A67" s="6" t="s">
        <v>79</v>
      </c>
      <c r="B67" s="11">
        <v>61979</v>
      </c>
    </row>
    <row r="68" spans="1:17" x14ac:dyDescent="0.2">
      <c r="A68" s="3" t="s">
        <v>31</v>
      </c>
      <c r="B68" s="11">
        <v>63358</v>
      </c>
    </row>
    <row r="69" spans="1:17" x14ac:dyDescent="0.2">
      <c r="A69" s="6" t="s">
        <v>4</v>
      </c>
      <c r="B69" s="11">
        <v>68757</v>
      </c>
    </row>
    <row r="70" spans="1:17" x14ac:dyDescent="0.2">
      <c r="A70" s="6" t="s">
        <v>5</v>
      </c>
      <c r="B70" s="11">
        <v>68734</v>
      </c>
    </row>
    <row r="71" spans="1:17" x14ac:dyDescent="0.2">
      <c r="A71" s="7" t="s">
        <v>6</v>
      </c>
      <c r="B71" s="11">
        <v>77778</v>
      </c>
    </row>
    <row r="72" spans="1:17" x14ac:dyDescent="0.2">
      <c r="A72" s="7" t="s">
        <v>7</v>
      </c>
      <c r="B72" s="11">
        <v>66508</v>
      </c>
    </row>
    <row r="73" spans="1:17" x14ac:dyDescent="0.2">
      <c r="A73" s="7" t="s">
        <v>8</v>
      </c>
      <c r="B73" s="11">
        <v>80535</v>
      </c>
    </row>
    <row r="74" spans="1:17" x14ac:dyDescent="0.2">
      <c r="A74" s="7" t="s">
        <v>9</v>
      </c>
      <c r="B74" s="11">
        <v>86383</v>
      </c>
    </row>
    <row r="75" spans="1:17" x14ac:dyDescent="0.2">
      <c r="A75" s="7" t="s">
        <v>10</v>
      </c>
      <c r="B75" s="11">
        <v>86945</v>
      </c>
    </row>
    <row r="76" spans="1:17" x14ac:dyDescent="0.2">
      <c r="A76" s="7" t="s">
        <v>12</v>
      </c>
      <c r="B76" s="12">
        <v>83072</v>
      </c>
    </row>
    <row r="77" spans="1:17" x14ac:dyDescent="0.2">
      <c r="A77" s="57" t="s">
        <v>132</v>
      </c>
      <c r="B77" s="58">
        <f>SUM(B65:B76)</f>
        <v>862643</v>
      </c>
      <c r="Q77" s="13"/>
    </row>
    <row r="78" spans="1:17" x14ac:dyDescent="0.2">
      <c r="A78" s="2" t="s">
        <v>88</v>
      </c>
      <c r="B78" s="2">
        <f>AVERAGE(B65:B76)</f>
        <v>71886.916666666672</v>
      </c>
    </row>
    <row r="88" spans="1:5" x14ac:dyDescent="0.2">
      <c r="A88" s="147" t="s">
        <v>58</v>
      </c>
      <c r="B88" s="147"/>
      <c r="C88" s="147"/>
      <c r="D88" s="147"/>
    </row>
    <row r="89" spans="1:5" x14ac:dyDescent="0.2">
      <c r="A89" s="14"/>
      <c r="B89" s="14" t="s">
        <v>0</v>
      </c>
      <c r="C89" s="14" t="s">
        <v>1</v>
      </c>
      <c r="D89" s="15" t="s">
        <v>60</v>
      </c>
    </row>
    <row r="90" spans="1:5" x14ac:dyDescent="0.2">
      <c r="A90" s="3" t="s">
        <v>75</v>
      </c>
      <c r="B90" s="6">
        <v>18005</v>
      </c>
      <c r="C90" s="6">
        <v>8879</v>
      </c>
      <c r="D90" s="6">
        <v>8764</v>
      </c>
      <c r="E90"/>
    </row>
    <row r="91" spans="1:5" x14ac:dyDescent="0.2">
      <c r="A91" s="6" t="s">
        <v>78</v>
      </c>
      <c r="B91" s="6">
        <v>17332</v>
      </c>
      <c r="C91" s="6">
        <v>8916</v>
      </c>
      <c r="D91" s="6">
        <v>8237</v>
      </c>
      <c r="E91"/>
    </row>
    <row r="92" spans="1:5" x14ac:dyDescent="0.2">
      <c r="A92" s="6" t="s">
        <v>79</v>
      </c>
      <c r="B92" s="6">
        <v>17410</v>
      </c>
      <c r="C92" s="6">
        <v>9379</v>
      </c>
      <c r="D92" s="6">
        <v>9128</v>
      </c>
      <c r="E92"/>
    </row>
    <row r="93" spans="1:5" x14ac:dyDescent="0.2">
      <c r="A93" s="3" t="s">
        <v>31</v>
      </c>
      <c r="B93" s="6">
        <v>17753</v>
      </c>
      <c r="C93" s="6">
        <v>10181</v>
      </c>
      <c r="D93" s="6">
        <v>9620</v>
      </c>
      <c r="E93"/>
    </row>
    <row r="94" spans="1:5" x14ac:dyDescent="0.2">
      <c r="A94" s="6" t="s">
        <v>4</v>
      </c>
      <c r="B94" s="6">
        <v>19822</v>
      </c>
      <c r="C94" s="6">
        <v>10922</v>
      </c>
      <c r="D94" s="6">
        <v>9741</v>
      </c>
      <c r="E94"/>
    </row>
    <row r="95" spans="1:5" x14ac:dyDescent="0.2">
      <c r="A95" s="6" t="s">
        <v>5</v>
      </c>
      <c r="B95" s="6">
        <v>20509</v>
      </c>
      <c r="C95" s="6">
        <v>10863</v>
      </c>
      <c r="D95" s="6">
        <v>10073</v>
      </c>
      <c r="E95"/>
    </row>
    <row r="96" spans="1:5" x14ac:dyDescent="0.2">
      <c r="A96" s="7" t="s">
        <v>6</v>
      </c>
      <c r="B96" s="6">
        <v>22656</v>
      </c>
      <c r="C96" s="6">
        <v>10460</v>
      </c>
      <c r="D96" s="6">
        <v>11122</v>
      </c>
      <c r="E96"/>
    </row>
    <row r="97" spans="1:5" x14ac:dyDescent="0.2">
      <c r="A97" s="7" t="s">
        <v>7</v>
      </c>
      <c r="B97" s="6">
        <v>17989</v>
      </c>
      <c r="C97" s="6">
        <v>11378</v>
      </c>
      <c r="D97" s="6">
        <v>10350</v>
      </c>
      <c r="E97"/>
    </row>
    <row r="98" spans="1:5" x14ac:dyDescent="0.2">
      <c r="A98" s="7" t="s">
        <v>8</v>
      </c>
      <c r="B98" s="6">
        <v>25078</v>
      </c>
      <c r="C98" s="6">
        <v>11357</v>
      </c>
      <c r="D98" s="6">
        <v>10780</v>
      </c>
      <c r="E98"/>
    </row>
    <row r="99" spans="1:5" x14ac:dyDescent="0.2">
      <c r="A99" s="7" t="s">
        <v>9</v>
      </c>
      <c r="B99" s="6">
        <v>24268</v>
      </c>
      <c r="C99" s="6">
        <v>12775</v>
      </c>
      <c r="D99" s="6">
        <v>12353</v>
      </c>
      <c r="E99"/>
    </row>
    <row r="100" spans="1:5" x14ac:dyDescent="0.2">
      <c r="A100" s="7" t="s">
        <v>10</v>
      </c>
      <c r="B100" s="6">
        <v>25932</v>
      </c>
      <c r="C100" s="6">
        <v>13734</v>
      </c>
      <c r="D100" s="6">
        <v>12384</v>
      </c>
      <c r="E100"/>
    </row>
    <row r="101" spans="1:5" x14ac:dyDescent="0.2">
      <c r="A101" s="7" t="s">
        <v>12</v>
      </c>
      <c r="B101" s="16">
        <v>28082</v>
      </c>
      <c r="C101" s="16">
        <v>11427</v>
      </c>
      <c r="D101" s="16">
        <v>11592</v>
      </c>
      <c r="E101"/>
    </row>
    <row r="102" spans="1:5" x14ac:dyDescent="0.2">
      <c r="A102" s="62" t="s">
        <v>132</v>
      </c>
      <c r="B102" s="18">
        <f>SUM(B90:B101)</f>
        <v>254836</v>
      </c>
      <c r="C102" s="18">
        <f>SUM(C90:C101)</f>
        <v>130271</v>
      </c>
      <c r="D102" s="18">
        <f t="shared" ref="D102" si="2">SUM(D90:D101)</f>
        <v>124144</v>
      </c>
      <c r="E102"/>
    </row>
    <row r="103" spans="1:5" x14ac:dyDescent="0.2">
      <c r="A103" s="13" t="s">
        <v>88</v>
      </c>
      <c r="B103" s="29">
        <f>AVERAGE(B90:B101)</f>
        <v>21236.333333333332</v>
      </c>
      <c r="C103" s="29">
        <f t="shared" ref="C103:D103" si="3">AVERAGE(C90:C101)</f>
        <v>10855.916666666666</v>
      </c>
      <c r="D103" s="29">
        <f t="shared" si="3"/>
        <v>10345.333333333334</v>
      </c>
    </row>
    <row r="140" spans="1:7" x14ac:dyDescent="0.2">
      <c r="E140" s="19"/>
    </row>
    <row r="141" spans="1:7" x14ac:dyDescent="0.2">
      <c r="A141" s="169" t="s">
        <v>35</v>
      </c>
      <c r="B141" s="151"/>
      <c r="C141" s="151"/>
      <c r="D141" s="151"/>
      <c r="E141" s="151"/>
      <c r="F141" s="151"/>
      <c r="G141" s="151"/>
    </row>
    <row r="142" spans="1:7" x14ac:dyDescent="0.2">
      <c r="A142" s="7" t="s">
        <v>0</v>
      </c>
      <c r="B142" s="153" t="s">
        <v>36</v>
      </c>
      <c r="C142" s="154"/>
      <c r="D142" s="154"/>
      <c r="E142" s="155"/>
      <c r="F142" s="6">
        <v>254836</v>
      </c>
      <c r="G142" s="20">
        <f>F142/F154</f>
        <v>0.29541305035802762</v>
      </c>
    </row>
    <row r="143" spans="1:7" x14ac:dyDescent="0.2">
      <c r="A143" s="7" t="s">
        <v>37</v>
      </c>
      <c r="B143" s="153" t="s">
        <v>38</v>
      </c>
      <c r="C143" s="154"/>
      <c r="D143" s="154"/>
      <c r="E143" s="155"/>
      <c r="F143" s="6">
        <v>11023</v>
      </c>
      <c r="G143" s="20">
        <f>F143/F154</f>
        <v>1.2778171271313858E-2</v>
      </c>
    </row>
    <row r="144" spans="1:7" x14ac:dyDescent="0.2">
      <c r="A144" s="7" t="s">
        <v>39</v>
      </c>
      <c r="B144" s="153" t="s">
        <v>40</v>
      </c>
      <c r="C144" s="154"/>
      <c r="D144" s="154"/>
      <c r="E144" s="155"/>
      <c r="F144" s="6">
        <v>195657</v>
      </c>
      <c r="G144" s="20">
        <f>F144/F154</f>
        <v>0.22681109103070449</v>
      </c>
    </row>
    <row r="145" spans="1:7" x14ac:dyDescent="0.2">
      <c r="A145" s="7" t="s">
        <v>1</v>
      </c>
      <c r="B145" s="153" t="s">
        <v>41</v>
      </c>
      <c r="C145" s="154"/>
      <c r="D145" s="154"/>
      <c r="E145" s="155"/>
      <c r="F145" s="6">
        <v>130271</v>
      </c>
      <c r="G145" s="20">
        <f>F145/F154</f>
        <v>0.1510138029289057</v>
      </c>
    </row>
    <row r="146" spans="1:7" x14ac:dyDescent="0.2">
      <c r="A146" s="7" t="s">
        <v>42</v>
      </c>
      <c r="B146" s="153" t="s">
        <v>43</v>
      </c>
      <c r="C146" s="154"/>
      <c r="D146" s="154"/>
      <c r="E146" s="155"/>
      <c r="F146" s="6">
        <v>131699</v>
      </c>
      <c r="G146" s="20">
        <f>F146/F154</f>
        <v>0.15266918064599144</v>
      </c>
    </row>
    <row r="147" spans="1:7" x14ac:dyDescent="0.2">
      <c r="A147" s="7" t="s">
        <v>44</v>
      </c>
      <c r="B147" s="153" t="s">
        <v>45</v>
      </c>
      <c r="C147" s="154"/>
      <c r="D147" s="154"/>
      <c r="E147" s="155"/>
      <c r="F147" s="6">
        <v>726</v>
      </c>
      <c r="G147" s="20">
        <f>F147/F154</f>
        <v>8.4159959566124109E-4</v>
      </c>
    </row>
    <row r="148" spans="1:7" x14ac:dyDescent="0.2">
      <c r="A148" s="7" t="s">
        <v>46</v>
      </c>
      <c r="B148" s="153" t="s">
        <v>47</v>
      </c>
      <c r="C148" s="154"/>
      <c r="D148" s="154"/>
      <c r="E148" s="155"/>
      <c r="F148" s="6">
        <v>4287</v>
      </c>
      <c r="G148" s="20">
        <f>F148/F154</f>
        <v>4.9696108355368326E-3</v>
      </c>
    </row>
    <row r="149" spans="1:7" x14ac:dyDescent="0.2">
      <c r="A149" s="7" t="s">
        <v>48</v>
      </c>
      <c r="B149" s="153" t="s">
        <v>49</v>
      </c>
      <c r="C149" s="154"/>
      <c r="D149" s="154"/>
      <c r="E149" s="155"/>
      <c r="F149" s="6">
        <v>119131</v>
      </c>
      <c r="G149" s="20">
        <f>F149/F154</f>
        <v>0.13810000197068775</v>
      </c>
    </row>
    <row r="150" spans="1:7" x14ac:dyDescent="0.2">
      <c r="A150" s="7" t="s">
        <v>50</v>
      </c>
      <c r="B150" s="153" t="s">
        <v>51</v>
      </c>
      <c r="C150" s="154"/>
      <c r="D150" s="154"/>
      <c r="E150" s="155"/>
      <c r="F150" s="6">
        <v>6035</v>
      </c>
      <c r="G150" s="20">
        <f>F150/F154</f>
        <v>6.9959415424457163E-3</v>
      </c>
    </row>
    <row r="151" spans="1:7" x14ac:dyDescent="0.2">
      <c r="A151" s="7" t="s">
        <v>52</v>
      </c>
      <c r="B151" s="153" t="s">
        <v>53</v>
      </c>
      <c r="C151" s="154"/>
      <c r="D151" s="154"/>
      <c r="E151" s="155"/>
      <c r="F151" s="6">
        <v>1685</v>
      </c>
      <c r="G151" s="20">
        <f>F151/F154</f>
        <v>1.9532993370374534E-3</v>
      </c>
    </row>
    <row r="152" spans="1:7" x14ac:dyDescent="0.2">
      <c r="A152" s="7" t="s">
        <v>54</v>
      </c>
      <c r="B152" s="156" t="s">
        <v>59</v>
      </c>
      <c r="C152" s="154"/>
      <c r="D152" s="154"/>
      <c r="E152" s="155"/>
      <c r="F152" s="6">
        <v>3712</v>
      </c>
      <c r="G152" s="20">
        <f>F152/F154</f>
        <v>4.3030546819483838E-3</v>
      </c>
    </row>
    <row r="153" spans="1:7" x14ac:dyDescent="0.2">
      <c r="A153" s="7" t="s">
        <v>55</v>
      </c>
      <c r="B153" s="153" t="s">
        <v>56</v>
      </c>
      <c r="C153" s="154"/>
      <c r="D153" s="154"/>
      <c r="E153" s="155"/>
      <c r="F153" s="6">
        <v>3581</v>
      </c>
      <c r="G153" s="20">
        <f>F153/F154</f>
        <v>4.1511958017395375E-3</v>
      </c>
    </row>
    <row r="154" spans="1:7" x14ac:dyDescent="0.2">
      <c r="A154" s="158"/>
      <c r="B154" s="159"/>
      <c r="C154" s="159"/>
      <c r="D154" s="159"/>
      <c r="E154" s="160"/>
      <c r="F154" s="18">
        <f>SUM(F142:F153)</f>
        <v>862643</v>
      </c>
      <c r="G154" s="17"/>
    </row>
    <row r="164" spans="1:7" x14ac:dyDescent="0.2">
      <c r="A164" s="151" t="s">
        <v>65</v>
      </c>
      <c r="B164" s="151"/>
      <c r="C164" s="151"/>
      <c r="D164" s="151"/>
      <c r="E164" s="151"/>
    </row>
    <row r="165" spans="1:7" x14ac:dyDescent="0.2">
      <c r="A165" s="168" t="s">
        <v>66</v>
      </c>
      <c r="B165" s="168"/>
      <c r="C165" s="168"/>
      <c r="D165" s="6">
        <v>194040</v>
      </c>
      <c r="E165" s="20">
        <f>D165/D167</f>
        <v>0.76173278112548337</v>
      </c>
    </row>
    <row r="166" spans="1:7" x14ac:dyDescent="0.2">
      <c r="A166" s="168" t="s">
        <v>67</v>
      </c>
      <c r="B166" s="168"/>
      <c r="C166" s="168"/>
      <c r="D166" s="6">
        <v>60695</v>
      </c>
      <c r="E166" s="20">
        <f>D166/D167</f>
        <v>0.23826721887451666</v>
      </c>
    </row>
    <row r="167" spans="1:7" x14ac:dyDescent="0.2">
      <c r="A167" s="152"/>
      <c r="B167" s="152"/>
      <c r="C167" s="152"/>
      <c r="D167" s="18">
        <f>SUM(D165:D166)</f>
        <v>254735</v>
      </c>
      <c r="E167" s="17"/>
      <c r="F167" s="29">
        <f>D167-F142</f>
        <v>-101</v>
      </c>
    </row>
    <row r="169" spans="1:7" x14ac:dyDescent="0.2">
      <c r="A169" s="151" t="s">
        <v>68</v>
      </c>
      <c r="B169" s="151"/>
      <c r="C169" s="151"/>
      <c r="D169" s="151"/>
      <c r="E169" s="151"/>
    </row>
    <row r="170" spans="1:7" x14ac:dyDescent="0.2">
      <c r="A170" s="171" t="s">
        <v>69</v>
      </c>
      <c r="B170" s="172"/>
      <c r="C170" s="173"/>
      <c r="D170" s="21">
        <v>104500</v>
      </c>
      <c r="E170" s="22">
        <f>D170/D172</f>
        <v>0.80617164898746385</v>
      </c>
    </row>
    <row r="171" spans="1:7" x14ac:dyDescent="0.2">
      <c r="A171" s="171" t="s">
        <v>70</v>
      </c>
      <c r="B171" s="172"/>
      <c r="C171" s="173"/>
      <c r="D171" s="21">
        <v>25125</v>
      </c>
      <c r="E171" s="22">
        <f>D171/D172</f>
        <v>0.19382835101253615</v>
      </c>
    </row>
    <row r="172" spans="1:7" x14ac:dyDescent="0.2">
      <c r="A172" s="152"/>
      <c r="B172" s="152"/>
      <c r="C172" s="152"/>
      <c r="D172" s="23">
        <f>SUM(D170:D171)</f>
        <v>129625</v>
      </c>
      <c r="E172" s="17"/>
      <c r="F172" s="29">
        <f>D172-F145</f>
        <v>-646</v>
      </c>
    </row>
    <row r="176" spans="1:7" x14ac:dyDescent="0.2">
      <c r="A176" s="151" t="s">
        <v>71</v>
      </c>
      <c r="B176" s="151"/>
      <c r="C176" s="151"/>
      <c r="D176" s="151"/>
      <c r="E176" s="151"/>
      <c r="F176" s="151"/>
      <c r="G176" s="151"/>
    </row>
    <row r="177" spans="1:7" x14ac:dyDescent="0.2">
      <c r="A177" s="81"/>
      <c r="B177" s="81"/>
      <c r="C177" s="81"/>
      <c r="D177" s="164" t="s">
        <v>141</v>
      </c>
      <c r="E177" s="164"/>
      <c r="F177" s="164" t="s">
        <v>142</v>
      </c>
      <c r="G177" s="164"/>
    </row>
    <row r="178" spans="1:7" x14ac:dyDescent="0.2">
      <c r="A178" s="171" t="s">
        <v>62</v>
      </c>
      <c r="B178" s="172"/>
      <c r="C178" s="173"/>
      <c r="D178" s="34">
        <f>D172-D179-D180</f>
        <v>115412</v>
      </c>
      <c r="E178" s="22">
        <f>D178/D181</f>
        <v>0.89035294117647057</v>
      </c>
      <c r="F178" s="34">
        <f>F194+F195-F179-F180</f>
        <v>106929</v>
      </c>
      <c r="G178" s="22">
        <f>F178/F181</f>
        <v>0.89722849207481314</v>
      </c>
    </row>
    <row r="179" spans="1:7" x14ac:dyDescent="0.2">
      <c r="A179" s="171" t="s">
        <v>72</v>
      </c>
      <c r="B179" s="172"/>
      <c r="C179" s="173"/>
      <c r="D179" s="34">
        <v>14164</v>
      </c>
      <c r="E179" s="22">
        <f>D179/D181</f>
        <v>0.10926904532304725</v>
      </c>
      <c r="F179" s="34">
        <v>12030</v>
      </c>
      <c r="G179" s="22">
        <f>F179/F181</f>
        <v>0.10094229591280196</v>
      </c>
    </row>
    <row r="180" spans="1:7" x14ac:dyDescent="0.2">
      <c r="A180" s="171" t="s">
        <v>61</v>
      </c>
      <c r="B180" s="172"/>
      <c r="C180" s="173"/>
      <c r="D180" s="34">
        <v>49</v>
      </c>
      <c r="E180" s="22">
        <f>D180/D181</f>
        <v>3.7801350048216007E-4</v>
      </c>
      <c r="F180" s="34">
        <v>218</v>
      </c>
      <c r="G180" s="22">
        <f>F180/F181</f>
        <v>1.8292120123849401E-3</v>
      </c>
    </row>
    <row r="181" spans="1:7" x14ac:dyDescent="0.2">
      <c r="A181" s="152"/>
      <c r="B181" s="152"/>
      <c r="C181" s="152"/>
      <c r="D181" s="23">
        <f>SUM(D178:D180)</f>
        <v>129625</v>
      </c>
      <c r="E181" s="17"/>
      <c r="F181" s="23">
        <f>SUM(F178:F180)</f>
        <v>119177</v>
      </c>
      <c r="G181" s="17"/>
    </row>
    <row r="184" spans="1:7" x14ac:dyDescent="0.2">
      <c r="A184" s="167" t="s">
        <v>32</v>
      </c>
      <c r="B184" s="167"/>
      <c r="C184" s="167"/>
      <c r="D184" s="167"/>
      <c r="E184" s="167"/>
      <c r="F184" s="167"/>
    </row>
    <row r="185" spans="1:7" ht="13.5" customHeight="1" x14ac:dyDescent="0.2">
      <c r="A185" s="165" t="s">
        <v>82</v>
      </c>
      <c r="B185" s="165"/>
      <c r="C185" s="165"/>
      <c r="D185" s="165"/>
      <c r="E185" s="31">
        <v>6</v>
      </c>
      <c r="F185" s="20">
        <f>E185/E$190</f>
        <v>3.1987034588646736E-5</v>
      </c>
    </row>
    <row r="186" spans="1:7" ht="12.75" customHeight="1" x14ac:dyDescent="0.2">
      <c r="A186" s="165" t="s">
        <v>83</v>
      </c>
      <c r="B186" s="165"/>
      <c r="C186" s="165"/>
      <c r="D186" s="165"/>
      <c r="E186" s="31">
        <v>2396</v>
      </c>
      <c r="F186" s="20">
        <f t="shared" ref="F186:F189" si="4">E186/E$190</f>
        <v>1.277348914573293E-2</v>
      </c>
    </row>
    <row r="187" spans="1:7" ht="12.75" customHeight="1" x14ac:dyDescent="0.2">
      <c r="A187" s="165" t="s">
        <v>84</v>
      </c>
      <c r="B187" s="165"/>
      <c r="C187" s="165"/>
      <c r="D187" s="165"/>
      <c r="E187" s="31">
        <v>315</v>
      </c>
      <c r="F187" s="20">
        <f t="shared" si="4"/>
        <v>1.6793193159039537E-3</v>
      </c>
    </row>
    <row r="188" spans="1:7" ht="12.75" customHeight="1" x14ac:dyDescent="0.2">
      <c r="A188" s="165" t="s">
        <v>85</v>
      </c>
      <c r="B188" s="165"/>
      <c r="C188" s="165"/>
      <c r="D188" s="165"/>
      <c r="E188" s="31">
        <v>7389</v>
      </c>
      <c r="F188" s="20">
        <f t="shared" si="4"/>
        <v>3.9392033095918454E-2</v>
      </c>
    </row>
    <row r="189" spans="1:7" ht="13.5" customHeight="1" x14ac:dyDescent="0.2">
      <c r="A189" s="165" t="s">
        <v>81</v>
      </c>
      <c r="B189" s="165"/>
      <c r="C189" s="165"/>
      <c r="D189" s="165"/>
      <c r="E189" s="31">
        <v>177470</v>
      </c>
      <c r="F189" s="20">
        <f t="shared" si="4"/>
        <v>0.94612317140785607</v>
      </c>
    </row>
    <row r="190" spans="1:7" x14ac:dyDescent="0.2">
      <c r="A190" s="177" t="s">
        <v>86</v>
      </c>
      <c r="B190" s="177"/>
      <c r="C190" s="177"/>
      <c r="D190" s="177"/>
      <c r="E190" s="32">
        <f>SUM(E185:E189)</f>
        <v>187576</v>
      </c>
      <c r="F190" s="30"/>
    </row>
    <row r="193" spans="1:7" x14ac:dyDescent="0.2">
      <c r="A193" s="167" t="s">
        <v>33</v>
      </c>
      <c r="B193" s="167"/>
      <c r="C193" s="167"/>
      <c r="D193" s="167"/>
      <c r="E193" s="167"/>
      <c r="F193" s="167"/>
      <c r="G193" s="167"/>
    </row>
    <row r="194" spans="1:7" x14ac:dyDescent="0.2">
      <c r="A194" s="170" t="s">
        <v>73</v>
      </c>
      <c r="B194" s="170"/>
      <c r="C194" s="170"/>
      <c r="D194" s="170"/>
      <c r="E194" s="170"/>
      <c r="F194" s="7">
        <v>80926</v>
      </c>
      <c r="G194" s="20">
        <f>F194/F$201</f>
        <v>0.65163056606812142</v>
      </c>
    </row>
    <row r="195" spans="1:7" x14ac:dyDescent="0.2">
      <c r="A195" s="170" t="s">
        <v>74</v>
      </c>
      <c r="B195" s="170"/>
      <c r="C195" s="170"/>
      <c r="D195" s="170"/>
      <c r="E195" s="170"/>
      <c r="F195" s="7">
        <v>38251</v>
      </c>
      <c r="G195" s="20">
        <f t="shared" ref="G195:G200" si="5">F195/F$201</f>
        <v>0.30800386504549482</v>
      </c>
    </row>
    <row r="196" spans="1:7" x14ac:dyDescent="0.2">
      <c r="A196" s="170" t="s">
        <v>57</v>
      </c>
      <c r="B196" s="170"/>
      <c r="C196" s="170"/>
      <c r="D196" s="170"/>
      <c r="E196" s="170"/>
      <c r="F196" s="6">
        <v>726</v>
      </c>
      <c r="G196" s="20">
        <f t="shared" si="5"/>
        <v>5.8458813108945972E-3</v>
      </c>
    </row>
    <row r="197" spans="1:7" ht="15" x14ac:dyDescent="0.25">
      <c r="A197" s="170" t="s">
        <v>83</v>
      </c>
      <c r="B197" s="170"/>
      <c r="C197" s="170"/>
      <c r="D197" s="170"/>
      <c r="E197" s="170"/>
      <c r="F197" s="33">
        <v>1414</v>
      </c>
      <c r="G197" s="20">
        <f t="shared" si="5"/>
        <v>1.1385779853450358E-2</v>
      </c>
    </row>
    <row r="198" spans="1:7" ht="15" x14ac:dyDescent="0.25">
      <c r="A198" s="166" t="s">
        <v>84</v>
      </c>
      <c r="B198" s="166"/>
      <c r="C198" s="166"/>
      <c r="D198" s="166"/>
      <c r="E198" s="166"/>
      <c r="F198" s="33">
        <v>30</v>
      </c>
      <c r="G198" s="20">
        <f t="shared" si="5"/>
        <v>2.4156534342539658E-4</v>
      </c>
    </row>
    <row r="199" spans="1:7" ht="15" x14ac:dyDescent="0.25">
      <c r="A199" s="176" t="s">
        <v>87</v>
      </c>
      <c r="B199" s="176"/>
      <c r="C199" s="176"/>
      <c r="D199" s="176"/>
      <c r="E199" s="176"/>
      <c r="F199" s="33">
        <v>2839</v>
      </c>
      <c r="G199" s="20">
        <f t="shared" si="5"/>
        <v>2.2860133666156697E-2</v>
      </c>
    </row>
    <row r="200" spans="1:7" ht="15" x14ac:dyDescent="0.25">
      <c r="A200" s="156" t="s">
        <v>89</v>
      </c>
      <c r="B200" s="174"/>
      <c r="C200" s="174"/>
      <c r="D200" s="174"/>
      <c r="E200" s="175"/>
      <c r="F200" s="33">
        <v>4</v>
      </c>
      <c r="G200" s="20">
        <f t="shared" si="5"/>
        <v>3.2208712456719543E-5</v>
      </c>
    </row>
    <row r="201" spans="1:7" x14ac:dyDescent="0.2">
      <c r="A201" s="179"/>
      <c r="B201" s="179"/>
      <c r="C201" s="179"/>
      <c r="D201" s="179"/>
      <c r="E201" s="179"/>
      <c r="F201" s="32">
        <f>SUM(F194:F200)</f>
        <v>124190</v>
      </c>
      <c r="G201" s="30"/>
    </row>
    <row r="205" spans="1:7" x14ac:dyDescent="0.2">
      <c r="A205" s="146" t="s">
        <v>145</v>
      </c>
      <c r="B205" s="147"/>
      <c r="C205" s="147"/>
      <c r="D205" s="147"/>
    </row>
    <row r="206" spans="1:7" ht="15" x14ac:dyDescent="0.25">
      <c r="A206" s="35"/>
      <c r="B206" s="36" t="s">
        <v>94</v>
      </c>
      <c r="C206" s="36" t="s">
        <v>95</v>
      </c>
      <c r="D206" s="56" t="s">
        <v>96</v>
      </c>
    </row>
    <row r="207" spans="1:7" x14ac:dyDescent="0.2">
      <c r="A207" s="7" t="s">
        <v>13</v>
      </c>
      <c r="B207" s="24">
        <v>23</v>
      </c>
      <c r="C207" s="20">
        <f t="shared" ref="C207:C231" si="6">B207/C$233</f>
        <v>0.95833333333333337</v>
      </c>
      <c r="D207" s="20">
        <f>B207/27</f>
        <v>0.85185185185185186</v>
      </c>
    </row>
    <row r="208" spans="1:7" x14ac:dyDescent="0.2">
      <c r="A208" s="7" t="s">
        <v>14</v>
      </c>
      <c r="B208" s="11">
        <v>21</v>
      </c>
      <c r="C208" s="20">
        <f t="shared" si="6"/>
        <v>0.875</v>
      </c>
      <c r="D208" s="20">
        <f t="shared" ref="D208:D231" si="7">B208/27</f>
        <v>0.77777777777777779</v>
      </c>
    </row>
    <row r="209" spans="1:4" x14ac:dyDescent="0.2">
      <c r="A209" s="7" t="s">
        <v>15</v>
      </c>
      <c r="B209" s="11">
        <v>19</v>
      </c>
      <c r="C209" s="20">
        <f t="shared" si="6"/>
        <v>0.79166666666666663</v>
      </c>
      <c r="D209" s="20">
        <f t="shared" si="7"/>
        <v>0.70370370370370372</v>
      </c>
    </row>
    <row r="210" spans="1:4" x14ac:dyDescent="0.2">
      <c r="A210" s="7" t="s">
        <v>80</v>
      </c>
      <c r="B210" s="11">
        <v>7</v>
      </c>
      <c r="C210" s="20">
        <f t="shared" si="6"/>
        <v>0.29166666666666669</v>
      </c>
      <c r="D210" s="20">
        <f t="shared" si="7"/>
        <v>0.25925925925925924</v>
      </c>
    </row>
    <row r="211" spans="1:4" x14ac:dyDescent="0.2">
      <c r="A211" s="7" t="s">
        <v>16</v>
      </c>
      <c r="B211" s="11">
        <v>15</v>
      </c>
      <c r="C211" s="20">
        <f t="shared" si="6"/>
        <v>0.625</v>
      </c>
      <c r="D211" s="20">
        <f t="shared" si="7"/>
        <v>0.55555555555555558</v>
      </c>
    </row>
    <row r="212" spans="1:4" x14ac:dyDescent="0.2">
      <c r="A212" s="7" t="s">
        <v>17</v>
      </c>
      <c r="B212" s="11">
        <v>13</v>
      </c>
      <c r="C212" s="20">
        <f t="shared" si="6"/>
        <v>0.54166666666666663</v>
      </c>
      <c r="D212" s="20">
        <f t="shared" si="7"/>
        <v>0.48148148148148145</v>
      </c>
    </row>
    <row r="213" spans="1:4" x14ac:dyDescent="0.2">
      <c r="A213" s="7" t="s">
        <v>18</v>
      </c>
      <c r="B213" s="11">
        <v>19</v>
      </c>
      <c r="C213" s="20">
        <f t="shared" si="6"/>
        <v>0.79166666666666663</v>
      </c>
      <c r="D213" s="20">
        <f t="shared" si="7"/>
        <v>0.70370370370370372</v>
      </c>
    </row>
    <row r="214" spans="1:4" x14ac:dyDescent="0.2">
      <c r="A214" s="7" t="s">
        <v>19</v>
      </c>
      <c r="B214" s="11">
        <v>17</v>
      </c>
      <c r="C214" s="20">
        <f t="shared" si="6"/>
        <v>0.70833333333333337</v>
      </c>
      <c r="D214" s="20">
        <f t="shared" si="7"/>
        <v>0.62962962962962965</v>
      </c>
    </row>
    <row r="215" spans="1:4" x14ac:dyDescent="0.2">
      <c r="A215" s="7" t="s">
        <v>20</v>
      </c>
      <c r="B215" s="11">
        <v>21</v>
      </c>
      <c r="C215" s="20">
        <f t="shared" si="6"/>
        <v>0.875</v>
      </c>
      <c r="D215" s="20">
        <f t="shared" si="7"/>
        <v>0.77777777777777779</v>
      </c>
    </row>
    <row r="216" spans="1:4" x14ac:dyDescent="0.2">
      <c r="A216" s="7" t="s">
        <v>21</v>
      </c>
      <c r="B216" s="11">
        <v>14</v>
      </c>
      <c r="C216" s="20">
        <f t="shared" si="6"/>
        <v>0.58333333333333337</v>
      </c>
      <c r="D216" s="20">
        <f t="shared" si="7"/>
        <v>0.51851851851851849</v>
      </c>
    </row>
    <row r="217" spans="1:4" x14ac:dyDescent="0.2">
      <c r="A217" s="7" t="s">
        <v>22</v>
      </c>
      <c r="B217" s="11">
        <v>20</v>
      </c>
      <c r="C217" s="20">
        <f t="shared" si="6"/>
        <v>0.83333333333333337</v>
      </c>
      <c r="D217" s="20">
        <f t="shared" si="7"/>
        <v>0.7407407407407407</v>
      </c>
    </row>
    <row r="218" spans="1:4" x14ac:dyDescent="0.2">
      <c r="A218" s="7" t="s">
        <v>23</v>
      </c>
      <c r="B218" s="11">
        <v>18</v>
      </c>
      <c r="C218" s="20">
        <f t="shared" si="6"/>
        <v>0.75</v>
      </c>
      <c r="D218" s="20">
        <f t="shared" si="7"/>
        <v>0.66666666666666663</v>
      </c>
    </row>
    <row r="219" spans="1:4" x14ac:dyDescent="0.2">
      <c r="A219" s="7" t="s">
        <v>24</v>
      </c>
      <c r="B219" s="11">
        <v>9</v>
      </c>
      <c r="C219" s="20">
        <f t="shared" si="6"/>
        <v>0.375</v>
      </c>
      <c r="D219" s="20">
        <f t="shared" si="7"/>
        <v>0.33333333333333331</v>
      </c>
    </row>
    <row r="220" spans="1:4" x14ac:dyDescent="0.2">
      <c r="A220" s="7" t="s">
        <v>90</v>
      </c>
      <c r="B220" s="11">
        <v>3</v>
      </c>
      <c r="C220" s="20">
        <f t="shared" si="6"/>
        <v>0.125</v>
      </c>
      <c r="D220" s="20">
        <f t="shared" si="7"/>
        <v>0.1111111111111111</v>
      </c>
    </row>
    <row r="221" spans="1:4" x14ac:dyDescent="0.2">
      <c r="A221" s="7" t="s">
        <v>2</v>
      </c>
      <c r="B221" s="11">
        <v>12</v>
      </c>
      <c r="C221" s="20">
        <f t="shared" si="6"/>
        <v>0.5</v>
      </c>
      <c r="D221" s="20">
        <f t="shared" si="7"/>
        <v>0.44444444444444442</v>
      </c>
    </row>
    <row r="222" spans="1:4" x14ac:dyDescent="0.2">
      <c r="A222" s="7" t="s">
        <v>25</v>
      </c>
      <c r="B222" s="11">
        <v>21</v>
      </c>
      <c r="C222" s="20">
        <f t="shared" si="6"/>
        <v>0.875</v>
      </c>
      <c r="D222" s="20">
        <f t="shared" si="7"/>
        <v>0.77777777777777779</v>
      </c>
    </row>
    <row r="223" spans="1:4" x14ac:dyDescent="0.2">
      <c r="A223" s="7" t="s">
        <v>77</v>
      </c>
      <c r="B223" s="11">
        <v>16</v>
      </c>
      <c r="C223" s="20">
        <f t="shared" si="6"/>
        <v>0.66666666666666663</v>
      </c>
      <c r="D223" s="20">
        <f t="shared" si="7"/>
        <v>0.59259259259259256</v>
      </c>
    </row>
    <row r="224" spans="1:4" x14ac:dyDescent="0.2">
      <c r="A224" s="7" t="s">
        <v>26</v>
      </c>
      <c r="B224" s="11">
        <v>18</v>
      </c>
      <c r="C224" s="20">
        <f t="shared" si="6"/>
        <v>0.75</v>
      </c>
      <c r="D224" s="20">
        <f t="shared" si="7"/>
        <v>0.66666666666666663</v>
      </c>
    </row>
    <row r="225" spans="1:4" x14ac:dyDescent="0.2">
      <c r="A225" s="7" t="s">
        <v>91</v>
      </c>
      <c r="B225" s="11">
        <v>17</v>
      </c>
      <c r="C225" s="20">
        <f t="shared" si="6"/>
        <v>0.70833333333333337</v>
      </c>
      <c r="D225" s="20">
        <f t="shared" si="7"/>
        <v>0.62962962962962965</v>
      </c>
    </row>
    <row r="226" spans="1:4" x14ac:dyDescent="0.2">
      <c r="A226" s="7" t="s">
        <v>27</v>
      </c>
      <c r="B226" s="11">
        <v>11</v>
      </c>
      <c r="C226" s="20">
        <f t="shared" si="6"/>
        <v>0.45833333333333331</v>
      </c>
      <c r="D226" s="20">
        <f t="shared" si="7"/>
        <v>0.40740740740740738</v>
      </c>
    </row>
    <row r="227" spans="1:4" x14ac:dyDescent="0.2">
      <c r="A227" s="7" t="s">
        <v>28</v>
      </c>
      <c r="B227" s="11">
        <v>20</v>
      </c>
      <c r="C227" s="20">
        <f t="shared" si="6"/>
        <v>0.83333333333333337</v>
      </c>
      <c r="D227" s="20">
        <f t="shared" si="7"/>
        <v>0.7407407407407407</v>
      </c>
    </row>
    <row r="228" spans="1:4" x14ac:dyDescent="0.2">
      <c r="A228" s="7" t="s">
        <v>29</v>
      </c>
      <c r="B228" s="11">
        <v>19</v>
      </c>
      <c r="C228" s="20">
        <f t="shared" si="6"/>
        <v>0.79166666666666663</v>
      </c>
      <c r="D228" s="20">
        <f t="shared" si="7"/>
        <v>0.70370370370370372</v>
      </c>
    </row>
    <row r="229" spans="1:4" x14ac:dyDescent="0.2">
      <c r="A229" s="7" t="s">
        <v>30</v>
      </c>
      <c r="B229" s="11">
        <v>18</v>
      </c>
      <c r="C229" s="20">
        <f t="shared" si="6"/>
        <v>0.75</v>
      </c>
      <c r="D229" s="20">
        <f t="shared" si="7"/>
        <v>0.66666666666666663</v>
      </c>
    </row>
    <row r="230" spans="1:4" x14ac:dyDescent="0.2">
      <c r="A230" s="7" t="s">
        <v>93</v>
      </c>
      <c r="B230" s="11">
        <v>6</v>
      </c>
      <c r="C230" s="20">
        <f t="shared" si="6"/>
        <v>0.25</v>
      </c>
      <c r="D230" s="20">
        <f t="shared" si="7"/>
        <v>0.22222222222222221</v>
      </c>
    </row>
    <row r="231" spans="1:4" x14ac:dyDescent="0.2">
      <c r="A231" s="7" t="s">
        <v>3</v>
      </c>
      <c r="B231" s="11">
        <v>2</v>
      </c>
      <c r="C231" s="20">
        <f t="shared" si="6"/>
        <v>8.3333333333333329E-2</v>
      </c>
      <c r="D231" s="20">
        <f t="shared" si="7"/>
        <v>7.407407407407407E-2</v>
      </c>
    </row>
    <row r="232" spans="1:4" x14ac:dyDescent="0.2">
      <c r="A232" s="59" t="s">
        <v>132</v>
      </c>
      <c r="B232" s="57">
        <f>SUM(B207:B231)</f>
        <v>379</v>
      </c>
      <c r="C232" s="85">
        <f>B232/(C233*(C233+1))</f>
        <v>0.63166666666666671</v>
      </c>
      <c r="D232" s="37">
        <f>B232/(28*27)</f>
        <v>0.50132275132275128</v>
      </c>
    </row>
    <row r="233" spans="1:4" x14ac:dyDescent="0.2">
      <c r="A233" s="2" t="s">
        <v>88</v>
      </c>
      <c r="B233" s="120">
        <f>B232/C233</f>
        <v>15.791666666666666</v>
      </c>
      <c r="C233" s="17">
        <v>24</v>
      </c>
    </row>
    <row r="241" spans="1:4" x14ac:dyDescent="0.2">
      <c r="A241" s="146" t="s">
        <v>34</v>
      </c>
      <c r="B241" s="147"/>
      <c r="C241" s="147"/>
      <c r="D241" s="38"/>
    </row>
    <row r="242" spans="1:4" ht="15" x14ac:dyDescent="0.25">
      <c r="A242" s="7" t="s">
        <v>13</v>
      </c>
      <c r="B242" s="40">
        <v>54410</v>
      </c>
      <c r="C242" s="26">
        <f t="shared" ref="C242:C266" si="8">B242/A$267</f>
        <v>6.3073600550865194E-2</v>
      </c>
      <c r="D242" s="39"/>
    </row>
    <row r="243" spans="1:4" ht="15" x14ac:dyDescent="0.25">
      <c r="A243" s="7" t="s">
        <v>14</v>
      </c>
      <c r="B243" s="40">
        <v>44093</v>
      </c>
      <c r="C243" s="26">
        <f t="shared" si="8"/>
        <v>5.111384431334863E-2</v>
      </c>
      <c r="D243" s="39"/>
    </row>
    <row r="244" spans="1:4" ht="15" x14ac:dyDescent="0.25">
      <c r="A244" s="7" t="s">
        <v>15</v>
      </c>
      <c r="B244" s="40">
        <v>16648</v>
      </c>
      <c r="C244" s="26">
        <f t="shared" si="8"/>
        <v>1.9298829295548679E-2</v>
      </c>
      <c r="D244" s="39"/>
    </row>
    <row r="245" spans="1:4" ht="15" x14ac:dyDescent="0.25">
      <c r="A245" s="7" t="s">
        <v>80</v>
      </c>
      <c r="B245" s="40">
        <v>1043</v>
      </c>
      <c r="C245" s="26">
        <f t="shared" si="8"/>
        <v>1.2090749012047858E-3</v>
      </c>
      <c r="D245" s="39"/>
    </row>
    <row r="246" spans="1:4" ht="15" x14ac:dyDescent="0.25">
      <c r="A246" s="7" t="s">
        <v>16</v>
      </c>
      <c r="B246" s="40">
        <v>11972</v>
      </c>
      <c r="C246" s="26">
        <f t="shared" si="8"/>
        <v>1.3878278731758098E-2</v>
      </c>
      <c r="D246" s="39"/>
    </row>
    <row r="247" spans="1:4" ht="15" x14ac:dyDescent="0.25">
      <c r="A247" s="7" t="s">
        <v>17</v>
      </c>
      <c r="B247" s="40">
        <v>127217</v>
      </c>
      <c r="C247" s="26">
        <f t="shared" si="8"/>
        <v>0.14747352033228114</v>
      </c>
      <c r="D247" s="39"/>
    </row>
    <row r="248" spans="1:4" ht="15" x14ac:dyDescent="0.25">
      <c r="A248" s="7" t="s">
        <v>18</v>
      </c>
      <c r="B248" s="40">
        <v>3354</v>
      </c>
      <c r="C248" s="26">
        <f t="shared" si="8"/>
        <v>3.88805102458375E-3</v>
      </c>
      <c r="D248" s="39"/>
    </row>
    <row r="249" spans="1:4" ht="15" x14ac:dyDescent="0.25">
      <c r="A249" s="7" t="s">
        <v>19</v>
      </c>
      <c r="B249" s="40">
        <v>3829</v>
      </c>
      <c r="C249" s="26">
        <f t="shared" si="8"/>
        <v>4.4386843688524686E-3</v>
      </c>
      <c r="D249" s="39"/>
    </row>
    <row r="250" spans="1:4" ht="13.5" customHeight="1" x14ac:dyDescent="0.25">
      <c r="A250" s="7" t="s">
        <v>20</v>
      </c>
      <c r="B250" s="40">
        <v>55253</v>
      </c>
      <c r="C250" s="26">
        <f t="shared" si="8"/>
        <v>6.4050829833430509E-2</v>
      </c>
      <c r="D250" s="39"/>
    </row>
    <row r="251" spans="1:4" ht="15" x14ac:dyDescent="0.25">
      <c r="A251" s="7" t="s">
        <v>21</v>
      </c>
      <c r="B251" s="40">
        <v>2715</v>
      </c>
      <c r="C251" s="26">
        <f t="shared" si="8"/>
        <v>3.1473042730306745E-3</v>
      </c>
      <c r="D251" s="39"/>
    </row>
    <row r="252" spans="1:4" ht="15" x14ac:dyDescent="0.25">
      <c r="A252" s="7" t="s">
        <v>22</v>
      </c>
      <c r="B252" s="40">
        <v>82165</v>
      </c>
      <c r="C252" s="26">
        <f t="shared" si="8"/>
        <v>9.5247976277556295E-2</v>
      </c>
      <c r="D252" s="39"/>
    </row>
    <row r="253" spans="1:4" ht="15" x14ac:dyDescent="0.25">
      <c r="A253" s="7" t="s">
        <v>23</v>
      </c>
      <c r="B253" s="40">
        <v>86354</v>
      </c>
      <c r="C253" s="26">
        <f t="shared" si="8"/>
        <v>0.1001039827599598</v>
      </c>
      <c r="D253" s="39"/>
    </row>
    <row r="254" spans="1:4" ht="15" x14ac:dyDescent="0.25">
      <c r="A254" s="7" t="s">
        <v>24</v>
      </c>
      <c r="B254" s="40">
        <v>1992</v>
      </c>
      <c r="C254" s="26">
        <f t="shared" si="8"/>
        <v>2.3091823616490253E-3</v>
      </c>
      <c r="D254" s="39"/>
    </row>
    <row r="255" spans="1:4" ht="15" x14ac:dyDescent="0.25">
      <c r="A255" s="7" t="s">
        <v>90</v>
      </c>
      <c r="B255" s="40">
        <v>2572</v>
      </c>
      <c r="C255" s="26">
        <f t="shared" si="8"/>
        <v>2.9815346557034604E-3</v>
      </c>
      <c r="D255" s="39"/>
    </row>
    <row r="256" spans="1:4" ht="15" x14ac:dyDescent="0.25">
      <c r="A256" s="7" t="s">
        <v>2</v>
      </c>
      <c r="B256" s="40">
        <v>4030</v>
      </c>
      <c r="C256" s="26">
        <f t="shared" si="8"/>
        <v>4.6716892155851258E-3</v>
      </c>
      <c r="D256" s="39"/>
    </row>
    <row r="257" spans="1:4" ht="15" x14ac:dyDescent="0.25">
      <c r="A257" s="7" t="s">
        <v>25</v>
      </c>
      <c r="B257" s="40">
        <v>10190</v>
      </c>
      <c r="C257" s="26">
        <f t="shared" si="8"/>
        <v>1.1812534269680505E-2</v>
      </c>
      <c r="D257" s="39"/>
    </row>
    <row r="258" spans="1:4" ht="15" x14ac:dyDescent="0.25">
      <c r="A258" s="7" t="s">
        <v>77</v>
      </c>
      <c r="B258" s="40">
        <v>73249</v>
      </c>
      <c r="C258" s="26">
        <f t="shared" si="8"/>
        <v>8.4912298598609159E-2</v>
      </c>
      <c r="D258" s="39"/>
    </row>
    <row r="259" spans="1:4" ht="15" x14ac:dyDescent="0.25">
      <c r="A259" s="7" t="s">
        <v>26</v>
      </c>
      <c r="B259" s="40">
        <v>28809</v>
      </c>
      <c r="C259" s="26">
        <f t="shared" si="8"/>
        <v>3.3396202136921065E-2</v>
      </c>
      <c r="D259" s="39"/>
    </row>
    <row r="260" spans="1:4" ht="15" x14ac:dyDescent="0.25">
      <c r="A260" s="7" t="s">
        <v>91</v>
      </c>
      <c r="B260" s="40">
        <v>4080</v>
      </c>
      <c r="C260" s="26">
        <f t="shared" si="8"/>
        <v>4.729650620244991E-3</v>
      </c>
      <c r="D260" s="39"/>
    </row>
    <row r="261" spans="1:4" ht="15" x14ac:dyDescent="0.25">
      <c r="A261" s="7" t="s">
        <v>27</v>
      </c>
      <c r="B261" s="40">
        <v>9424</v>
      </c>
      <c r="C261" s="26">
        <f t="shared" si="8"/>
        <v>1.0924565550291372E-2</v>
      </c>
      <c r="D261" s="39"/>
    </row>
    <row r="262" spans="1:4" ht="15" x14ac:dyDescent="0.25">
      <c r="A262" s="7" t="s">
        <v>28</v>
      </c>
      <c r="B262" s="40">
        <v>20317</v>
      </c>
      <c r="C262" s="26">
        <f t="shared" si="8"/>
        <v>2.355203716948958E-2</v>
      </c>
      <c r="D262" s="39"/>
    </row>
    <row r="263" spans="1:4" ht="15" x14ac:dyDescent="0.25">
      <c r="A263" s="7" t="s">
        <v>29</v>
      </c>
      <c r="B263" s="40">
        <v>135349</v>
      </c>
      <c r="C263" s="26">
        <f t="shared" si="8"/>
        <v>0.1569003631861616</v>
      </c>
      <c r="D263" s="39"/>
    </row>
    <row r="264" spans="1:4" ht="15" x14ac:dyDescent="0.25">
      <c r="A264" s="7" t="s">
        <v>30</v>
      </c>
      <c r="B264" s="40">
        <v>80187</v>
      </c>
      <c r="C264" s="26">
        <f t="shared" si="8"/>
        <v>9.295502310921204E-2</v>
      </c>
      <c r="D264" s="39"/>
    </row>
    <row r="265" spans="1:4" ht="15" x14ac:dyDescent="0.25">
      <c r="A265" s="7" t="s">
        <v>93</v>
      </c>
      <c r="B265" s="40">
        <v>624</v>
      </c>
      <c r="C265" s="26">
        <f t="shared" si="8"/>
        <v>7.2335833015511636E-4</v>
      </c>
      <c r="D265" s="39"/>
    </row>
    <row r="266" spans="1:4" ht="15" x14ac:dyDescent="0.25">
      <c r="A266" s="7" t="s">
        <v>3</v>
      </c>
      <c r="B266" s="40">
        <v>2767</v>
      </c>
      <c r="C266" s="26">
        <f t="shared" si="8"/>
        <v>3.2075841338769341E-3</v>
      </c>
      <c r="D266" s="39"/>
    </row>
    <row r="267" spans="1:4" x14ac:dyDescent="0.2">
      <c r="A267" s="148">
        <f>SUM(B242:B266)</f>
        <v>862643</v>
      </c>
      <c r="B267" s="149"/>
      <c r="C267" s="17"/>
    </row>
    <row r="276" spans="1:4" x14ac:dyDescent="0.2">
      <c r="A276" s="146" t="s">
        <v>63</v>
      </c>
      <c r="B276" s="147"/>
      <c r="C276" s="147"/>
      <c r="D276" s="25"/>
    </row>
    <row r="277" spans="1:4" x14ac:dyDescent="0.2">
      <c r="A277" s="7" t="s">
        <v>13</v>
      </c>
      <c r="B277" s="24">
        <v>13129</v>
      </c>
      <c r="C277" s="26">
        <f>B277/A$302</f>
        <v>5.1519408560799888E-2</v>
      </c>
      <c r="D277" s="25"/>
    </row>
    <row r="278" spans="1:4" x14ac:dyDescent="0.2">
      <c r="A278" s="7" t="s">
        <v>14</v>
      </c>
      <c r="B278" s="11">
        <v>28194</v>
      </c>
      <c r="C278" s="26">
        <f t="shared" ref="C278:C301" si="9">B278/A$302</f>
        <v>0.11063585992559921</v>
      </c>
      <c r="D278" s="25"/>
    </row>
    <row r="279" spans="1:4" x14ac:dyDescent="0.2">
      <c r="A279" s="7" t="s">
        <v>15</v>
      </c>
      <c r="B279" s="11">
        <v>98</v>
      </c>
      <c r="C279" s="26">
        <f t="shared" si="9"/>
        <v>3.8456105102889699E-4</v>
      </c>
      <c r="D279" s="25"/>
    </row>
    <row r="280" spans="1:4" x14ac:dyDescent="0.2">
      <c r="A280" s="28" t="s">
        <v>80</v>
      </c>
      <c r="B280" s="11">
        <v>236</v>
      </c>
      <c r="C280" s="26">
        <f t="shared" si="9"/>
        <v>9.2608579635530298E-4</v>
      </c>
      <c r="D280" s="25"/>
    </row>
    <row r="281" spans="1:4" x14ac:dyDescent="0.2">
      <c r="A281" s="7" t="s">
        <v>16</v>
      </c>
      <c r="B281" s="11">
        <v>1926</v>
      </c>
      <c r="C281" s="26">
        <f t="shared" si="9"/>
        <v>7.5578018804250578E-3</v>
      </c>
      <c r="D281" s="25"/>
    </row>
    <row r="282" spans="1:4" x14ac:dyDescent="0.2">
      <c r="A282" s="7" t="s">
        <v>17</v>
      </c>
      <c r="B282" s="11">
        <v>46793</v>
      </c>
      <c r="C282" s="26">
        <f t="shared" si="9"/>
        <v>0.18362005368158346</v>
      </c>
      <c r="D282" s="25"/>
    </row>
    <row r="283" spans="1:4" x14ac:dyDescent="0.2">
      <c r="A283" s="7" t="s">
        <v>18</v>
      </c>
      <c r="B283" s="11">
        <v>1809</v>
      </c>
      <c r="C283" s="26">
        <f t="shared" si="9"/>
        <v>7.0986830746048437E-3</v>
      </c>
      <c r="D283" s="25"/>
    </row>
    <row r="284" spans="1:4" x14ac:dyDescent="0.2">
      <c r="A284" s="7" t="s">
        <v>19</v>
      </c>
      <c r="B284" s="11">
        <v>100</v>
      </c>
      <c r="C284" s="26">
        <f t="shared" si="9"/>
        <v>3.9240923574377246E-4</v>
      </c>
      <c r="D284" s="25"/>
    </row>
    <row r="285" spans="1:4" x14ac:dyDescent="0.2">
      <c r="A285" s="7" t="s">
        <v>20</v>
      </c>
      <c r="B285" s="11">
        <v>35321</v>
      </c>
      <c r="C285" s="26">
        <f t="shared" si="9"/>
        <v>0.13860286615705789</v>
      </c>
      <c r="D285" s="25"/>
    </row>
    <row r="286" spans="1:4" x14ac:dyDescent="0.2">
      <c r="A286" s="7" t="s">
        <v>21</v>
      </c>
      <c r="B286" s="11">
        <v>704</v>
      </c>
      <c r="C286" s="26">
        <f t="shared" si="9"/>
        <v>2.7625610196361583E-3</v>
      </c>
      <c r="D286" s="25"/>
    </row>
    <row r="287" spans="1:4" x14ac:dyDescent="0.2">
      <c r="A287" s="7" t="s">
        <v>22</v>
      </c>
      <c r="B287" s="11">
        <v>34200</v>
      </c>
      <c r="C287" s="26">
        <f t="shared" si="9"/>
        <v>0.13420395862437018</v>
      </c>
      <c r="D287" s="25"/>
    </row>
    <row r="288" spans="1:4" x14ac:dyDescent="0.2">
      <c r="A288" s="7" t="s">
        <v>23</v>
      </c>
      <c r="B288" s="11">
        <v>37090</v>
      </c>
      <c r="C288" s="26">
        <f t="shared" si="9"/>
        <v>0.14554458553736521</v>
      </c>
      <c r="D288" s="25"/>
    </row>
    <row r="289" spans="1:5" x14ac:dyDescent="0.2">
      <c r="A289" s="7" t="s">
        <v>24</v>
      </c>
      <c r="B289" s="11"/>
      <c r="C289" s="26">
        <f t="shared" si="9"/>
        <v>0</v>
      </c>
      <c r="D289" s="25"/>
    </row>
    <row r="290" spans="1:5" x14ac:dyDescent="0.2">
      <c r="A290" s="7" t="s">
        <v>90</v>
      </c>
      <c r="B290" s="11">
        <v>2</v>
      </c>
      <c r="C290" s="26">
        <f t="shared" ref="C290" si="10">B290/A$302</f>
        <v>7.84818471487545E-6</v>
      </c>
      <c r="D290" s="25"/>
    </row>
    <row r="291" spans="1:5" x14ac:dyDescent="0.2">
      <c r="A291" s="7" t="s">
        <v>2</v>
      </c>
      <c r="B291" s="11">
        <v>1</v>
      </c>
      <c r="C291" s="26">
        <f t="shared" si="9"/>
        <v>3.924092357437725E-6</v>
      </c>
      <c r="D291" s="25"/>
    </row>
    <row r="292" spans="1:5" x14ac:dyDescent="0.2">
      <c r="A292" s="7" t="s">
        <v>25</v>
      </c>
      <c r="B292" s="11">
        <v>1218</v>
      </c>
      <c r="C292" s="26">
        <f t="shared" si="9"/>
        <v>4.7795444913591488E-3</v>
      </c>
      <c r="D292" s="25"/>
    </row>
    <row r="293" spans="1:5" x14ac:dyDescent="0.2">
      <c r="A293" s="28" t="s">
        <v>77</v>
      </c>
      <c r="B293" s="11">
        <v>41879</v>
      </c>
      <c r="C293" s="26">
        <f t="shared" si="9"/>
        <v>0.16433706383713448</v>
      </c>
      <c r="D293" s="25"/>
    </row>
    <row r="294" spans="1:5" x14ac:dyDescent="0.2">
      <c r="A294" s="7" t="s">
        <v>26</v>
      </c>
      <c r="B294" s="11">
        <v>136</v>
      </c>
      <c r="C294" s="26">
        <f t="shared" si="9"/>
        <v>5.3367656061153058E-4</v>
      </c>
      <c r="D294" s="25"/>
    </row>
    <row r="295" spans="1:5" x14ac:dyDescent="0.2">
      <c r="A295" s="7" t="s">
        <v>91</v>
      </c>
      <c r="B295" s="11">
        <v>3126</v>
      </c>
      <c r="C295" s="26">
        <f t="shared" ref="C295" si="11">B295/A$302</f>
        <v>1.2266712709350328E-2</v>
      </c>
      <c r="D295" s="25"/>
    </row>
    <row r="296" spans="1:5" x14ac:dyDescent="0.2">
      <c r="A296" s="7" t="s">
        <v>27</v>
      </c>
      <c r="B296" s="11">
        <v>91</v>
      </c>
      <c r="C296" s="26">
        <f t="shared" si="9"/>
        <v>3.5709240452683292E-4</v>
      </c>
      <c r="D296" s="25"/>
    </row>
    <row r="297" spans="1:5" x14ac:dyDescent="0.2">
      <c r="A297" s="7" t="s">
        <v>28</v>
      </c>
      <c r="B297" s="11">
        <v>1693</v>
      </c>
      <c r="C297" s="26">
        <f t="shared" si="9"/>
        <v>6.643488361142068E-3</v>
      </c>
      <c r="D297" s="25"/>
    </row>
    <row r="298" spans="1:5" x14ac:dyDescent="0.2">
      <c r="A298" s="7" t="s">
        <v>29</v>
      </c>
      <c r="B298" s="11">
        <v>6883</v>
      </c>
      <c r="C298" s="26">
        <f t="shared" si="9"/>
        <v>2.700952769624386E-2</v>
      </c>
      <c r="D298" s="25"/>
    </row>
    <row r="299" spans="1:5" x14ac:dyDescent="0.2">
      <c r="A299" s="7" t="s">
        <v>30</v>
      </c>
      <c r="B299" s="11">
        <v>77</v>
      </c>
      <c r="C299" s="26">
        <f t="shared" si="9"/>
        <v>3.0215511152270478E-4</v>
      </c>
      <c r="D299" s="27"/>
    </row>
    <row r="300" spans="1:5" x14ac:dyDescent="0.2">
      <c r="A300" s="28" t="s">
        <v>93</v>
      </c>
      <c r="B300" s="11">
        <v>101</v>
      </c>
      <c r="C300" s="26">
        <f t="shared" ref="C300" si="12">B300/A$302</f>
        <v>3.9633332810121017E-4</v>
      </c>
    </row>
    <row r="301" spans="1:5" x14ac:dyDescent="0.2">
      <c r="A301" s="7" t="s">
        <v>3</v>
      </c>
      <c r="B301" s="11">
        <v>29</v>
      </c>
      <c r="C301" s="26">
        <f t="shared" si="9"/>
        <v>1.1379867836569402E-4</v>
      </c>
    </row>
    <row r="302" spans="1:5" x14ac:dyDescent="0.2">
      <c r="A302" s="148">
        <f>SUM(B277:B301)</f>
        <v>254836</v>
      </c>
      <c r="B302" s="149"/>
      <c r="C302" s="17"/>
    </row>
    <row r="303" spans="1:5" x14ac:dyDescent="0.2">
      <c r="E303" s="29"/>
    </row>
    <row r="311" spans="1:4" x14ac:dyDescent="0.2">
      <c r="A311" s="146" t="s">
        <v>64</v>
      </c>
      <c r="B311" s="147"/>
      <c r="C311" s="147"/>
      <c r="D311" s="25"/>
    </row>
    <row r="312" spans="1:4" x14ac:dyDescent="0.2">
      <c r="A312" s="7" t="s">
        <v>13</v>
      </c>
      <c r="B312" s="24">
        <v>25202</v>
      </c>
      <c r="C312" s="26">
        <f>B312/A$337</f>
        <v>0.19345825241227901</v>
      </c>
      <c r="D312" s="25"/>
    </row>
    <row r="313" spans="1:4" x14ac:dyDescent="0.2">
      <c r="A313" s="7" t="s">
        <v>14</v>
      </c>
      <c r="B313" s="11">
        <v>1326</v>
      </c>
      <c r="C313" s="26">
        <f t="shared" ref="C313:C336" si="13">B313/A$337</f>
        <v>1.0178781156205142E-2</v>
      </c>
      <c r="D313" s="25"/>
    </row>
    <row r="314" spans="1:4" x14ac:dyDescent="0.2">
      <c r="A314" s="7" t="s">
        <v>15</v>
      </c>
      <c r="B314" s="11">
        <v>48</v>
      </c>
      <c r="C314" s="26">
        <f t="shared" si="13"/>
        <v>3.6846266628796893E-4</v>
      </c>
      <c r="D314" s="25"/>
    </row>
    <row r="315" spans="1:4" x14ac:dyDescent="0.2">
      <c r="A315" s="28" t="s">
        <v>80</v>
      </c>
      <c r="B315" s="11">
        <v>16</v>
      </c>
      <c r="C315" s="26">
        <f t="shared" si="13"/>
        <v>1.2282088876265632E-4</v>
      </c>
      <c r="D315" s="25"/>
    </row>
    <row r="316" spans="1:4" x14ac:dyDescent="0.2">
      <c r="A316" s="7" t="s">
        <v>16</v>
      </c>
      <c r="B316" s="11">
        <v>3949</v>
      </c>
      <c r="C316" s="26">
        <f t="shared" si="13"/>
        <v>3.0313730607733111E-2</v>
      </c>
      <c r="D316" s="25"/>
    </row>
    <row r="317" spans="1:4" x14ac:dyDescent="0.2">
      <c r="A317" s="7" t="s">
        <v>17</v>
      </c>
      <c r="B317" s="11">
        <v>48726</v>
      </c>
      <c r="C317" s="26">
        <f t="shared" si="13"/>
        <v>0.37403566411557443</v>
      </c>
      <c r="D317" s="25"/>
    </row>
    <row r="318" spans="1:4" x14ac:dyDescent="0.2">
      <c r="A318" s="7" t="s">
        <v>18</v>
      </c>
      <c r="B318" s="11">
        <v>31</v>
      </c>
      <c r="C318" s="26">
        <f t="shared" si="13"/>
        <v>2.3796547197764661E-4</v>
      </c>
      <c r="D318" s="25"/>
    </row>
    <row r="319" spans="1:4" x14ac:dyDescent="0.2">
      <c r="A319" s="7" t="s">
        <v>19</v>
      </c>
      <c r="B319" s="11">
        <v>28</v>
      </c>
      <c r="C319" s="26">
        <f t="shared" si="13"/>
        <v>2.1493655533464854E-4</v>
      </c>
      <c r="D319" s="25"/>
    </row>
    <row r="320" spans="1:4" x14ac:dyDescent="0.2">
      <c r="A320" s="7" t="s">
        <v>20</v>
      </c>
      <c r="B320" s="11">
        <v>981</v>
      </c>
      <c r="C320" s="26">
        <f t="shared" si="13"/>
        <v>7.5304557422603653E-3</v>
      </c>
      <c r="D320" s="25"/>
    </row>
    <row r="321" spans="1:4" x14ac:dyDescent="0.2">
      <c r="A321" s="7" t="s">
        <v>21</v>
      </c>
      <c r="B321" s="11">
        <v>820</v>
      </c>
      <c r="C321" s="26">
        <f t="shared" si="13"/>
        <v>6.2945705490861361E-3</v>
      </c>
      <c r="D321" s="25"/>
    </row>
    <row r="322" spans="1:4" x14ac:dyDescent="0.2">
      <c r="A322" s="7" t="s">
        <v>22</v>
      </c>
      <c r="B322" s="11">
        <v>11049</v>
      </c>
      <c r="C322" s="26">
        <f t="shared" si="13"/>
        <v>8.481549999616185E-2</v>
      </c>
      <c r="D322" s="25"/>
    </row>
    <row r="323" spans="1:4" x14ac:dyDescent="0.2">
      <c r="A323" s="7" t="s">
        <v>23</v>
      </c>
      <c r="B323" s="11">
        <v>28823</v>
      </c>
      <c r="C323" s="26">
        <f t="shared" si="13"/>
        <v>0.22125415480037766</v>
      </c>
      <c r="D323" s="25"/>
    </row>
    <row r="324" spans="1:4" x14ac:dyDescent="0.2">
      <c r="A324" s="7" t="s">
        <v>24</v>
      </c>
      <c r="B324" s="11"/>
      <c r="C324" s="26">
        <f t="shared" si="13"/>
        <v>0</v>
      </c>
      <c r="D324" s="25"/>
    </row>
    <row r="325" spans="1:4" x14ac:dyDescent="0.2">
      <c r="A325" s="7" t="s">
        <v>90</v>
      </c>
      <c r="B325" s="11">
        <v>2</v>
      </c>
      <c r="C325" s="26">
        <f t="shared" ref="C325" si="14">B325/A$337</f>
        <v>1.535261109533204E-5</v>
      </c>
      <c r="D325" s="25"/>
    </row>
    <row r="326" spans="1:4" x14ac:dyDescent="0.2">
      <c r="A326" s="7" t="s">
        <v>2</v>
      </c>
      <c r="B326" s="11">
        <v>64</v>
      </c>
      <c r="C326" s="26">
        <f t="shared" si="13"/>
        <v>4.9128355505062527E-4</v>
      </c>
      <c r="D326" s="25"/>
    </row>
    <row r="327" spans="1:4" x14ac:dyDescent="0.2">
      <c r="A327" s="7" t="s">
        <v>25</v>
      </c>
      <c r="B327" s="11">
        <v>552</v>
      </c>
      <c r="C327" s="26">
        <f t="shared" si="13"/>
        <v>4.2373206623116423E-3</v>
      </c>
      <c r="D327" s="25"/>
    </row>
    <row r="328" spans="1:4" x14ac:dyDescent="0.2">
      <c r="A328" s="28" t="s">
        <v>77</v>
      </c>
      <c r="B328" s="11">
        <v>597</v>
      </c>
      <c r="C328" s="26">
        <f t="shared" si="13"/>
        <v>4.5827544119566134E-3</v>
      </c>
      <c r="D328" s="25"/>
    </row>
    <row r="329" spans="1:4" x14ac:dyDescent="0.2">
      <c r="A329" s="7" t="s">
        <v>26</v>
      </c>
      <c r="B329" s="11">
        <v>546</v>
      </c>
      <c r="C329" s="26">
        <f t="shared" si="13"/>
        <v>4.1912628290256462E-3</v>
      </c>
      <c r="D329" s="25"/>
    </row>
    <row r="330" spans="1:4" x14ac:dyDescent="0.2">
      <c r="A330" s="7" t="s">
        <v>91</v>
      </c>
      <c r="B330" s="11">
        <v>315</v>
      </c>
      <c r="C330" s="26">
        <f t="shared" ref="C330" si="15">B330/A$337</f>
        <v>2.4180362475147961E-3</v>
      </c>
      <c r="D330" s="25"/>
    </row>
    <row r="331" spans="1:4" x14ac:dyDescent="0.2">
      <c r="A331" s="7" t="s">
        <v>27</v>
      </c>
      <c r="B331" s="11">
        <v>109</v>
      </c>
      <c r="C331" s="26">
        <f t="shared" si="13"/>
        <v>8.3671730469559607E-4</v>
      </c>
      <c r="D331" s="25"/>
    </row>
    <row r="332" spans="1:4" x14ac:dyDescent="0.2">
      <c r="A332" s="7" t="s">
        <v>28</v>
      </c>
      <c r="B332" s="11">
        <v>3989</v>
      </c>
      <c r="C332" s="26">
        <f t="shared" si="13"/>
        <v>3.0620782829639752E-2</v>
      </c>
      <c r="D332" s="25"/>
    </row>
    <row r="333" spans="1:4" x14ac:dyDescent="0.2">
      <c r="A333" s="7" t="s">
        <v>29</v>
      </c>
      <c r="B333" s="11">
        <v>2657</v>
      </c>
      <c r="C333" s="26">
        <f t="shared" si="13"/>
        <v>2.0395943840148614E-2</v>
      </c>
      <c r="D333" s="25"/>
    </row>
    <row r="334" spans="1:4" x14ac:dyDescent="0.2">
      <c r="A334" s="7" t="s">
        <v>30</v>
      </c>
      <c r="B334" s="11">
        <v>397</v>
      </c>
      <c r="C334" s="26">
        <f t="shared" si="13"/>
        <v>3.0474933024234097E-3</v>
      </c>
      <c r="D334" s="27"/>
    </row>
    <row r="335" spans="1:4" x14ac:dyDescent="0.2">
      <c r="A335" s="28" t="s">
        <v>93</v>
      </c>
      <c r="B335" s="11">
        <v>44</v>
      </c>
      <c r="C335" s="26">
        <f t="shared" ref="C335" si="16">B335/A$337</f>
        <v>3.3775744409730483E-4</v>
      </c>
    </row>
    <row r="336" spans="1:4" x14ac:dyDescent="0.2">
      <c r="A336" s="7" t="s">
        <v>3</v>
      </c>
      <c r="B336" s="11"/>
      <c r="C336" s="26">
        <f t="shared" si="13"/>
        <v>0</v>
      </c>
    </row>
    <row r="337" spans="1:4" x14ac:dyDescent="0.2">
      <c r="A337" s="148">
        <f>SUM(B312:B336)</f>
        <v>130271</v>
      </c>
      <c r="B337" s="149"/>
      <c r="C337" s="17"/>
    </row>
    <row r="348" spans="1:4" ht="25.5" customHeight="1" x14ac:dyDescent="0.2">
      <c r="A348" s="163" t="s">
        <v>92</v>
      </c>
      <c r="B348" s="161"/>
      <c r="C348" s="161"/>
    </row>
    <row r="349" spans="1:4" x14ac:dyDescent="0.2">
      <c r="A349" s="7" t="s">
        <v>13</v>
      </c>
      <c r="B349" s="24">
        <v>5742</v>
      </c>
      <c r="C349" s="26">
        <f>B349/A$337</f>
        <v>4.4077346454698282E-2</v>
      </c>
      <c r="D349"/>
    </row>
    <row r="350" spans="1:4" x14ac:dyDescent="0.2">
      <c r="A350" s="7" t="s">
        <v>14</v>
      </c>
      <c r="B350" s="11">
        <v>3513</v>
      </c>
      <c r="C350" s="26">
        <f t="shared" ref="C350:C373" si="17">B350/A$337</f>
        <v>2.6966861388950727E-2</v>
      </c>
      <c r="D350"/>
    </row>
    <row r="351" spans="1:4" x14ac:dyDescent="0.2">
      <c r="A351" s="7" t="s">
        <v>15</v>
      </c>
      <c r="B351" s="11">
        <v>1767</v>
      </c>
      <c r="C351" s="26">
        <f t="shared" si="17"/>
        <v>1.3564031902725857E-2</v>
      </c>
      <c r="D351"/>
    </row>
    <row r="352" spans="1:4" x14ac:dyDescent="0.2">
      <c r="A352" s="28" t="s">
        <v>80</v>
      </c>
      <c r="B352" s="11">
        <v>46</v>
      </c>
      <c r="C352" s="26">
        <f t="shared" si="17"/>
        <v>3.5311005519263688E-4</v>
      </c>
      <c r="D352"/>
    </row>
    <row r="353" spans="1:4" x14ac:dyDescent="0.2">
      <c r="A353" s="7" t="s">
        <v>16</v>
      </c>
      <c r="B353" s="11">
        <v>1895</v>
      </c>
      <c r="C353" s="26">
        <f t="shared" si="17"/>
        <v>1.4546599012827106E-2</v>
      </c>
      <c r="D353"/>
    </row>
    <row r="354" spans="1:4" x14ac:dyDescent="0.2">
      <c r="A354" s="7" t="s">
        <v>17</v>
      </c>
      <c r="B354" s="11">
        <v>15410</v>
      </c>
      <c r="C354" s="26">
        <f t="shared" si="17"/>
        <v>0.11829186848953335</v>
      </c>
      <c r="D354"/>
    </row>
    <row r="355" spans="1:4" x14ac:dyDescent="0.2">
      <c r="A355" s="7" t="s">
        <v>18</v>
      </c>
      <c r="B355" s="11">
        <v>673</v>
      </c>
      <c r="C355" s="26">
        <f t="shared" si="17"/>
        <v>5.1661536335792313E-3</v>
      </c>
      <c r="D355"/>
    </row>
    <row r="356" spans="1:4" x14ac:dyDescent="0.2">
      <c r="A356" s="7" t="s">
        <v>19</v>
      </c>
      <c r="B356" s="11">
        <v>1198</v>
      </c>
      <c r="C356" s="26">
        <f t="shared" si="17"/>
        <v>9.196214046103891E-3</v>
      </c>
      <c r="D356"/>
    </row>
    <row r="357" spans="1:4" x14ac:dyDescent="0.2">
      <c r="A357" s="7" t="s">
        <v>20</v>
      </c>
      <c r="B357" s="11">
        <v>5824</v>
      </c>
      <c r="C357" s="26">
        <f t="shared" si="17"/>
        <v>4.4706803509606895E-2</v>
      </c>
      <c r="D357"/>
    </row>
    <row r="358" spans="1:4" x14ac:dyDescent="0.2">
      <c r="A358" s="7" t="s">
        <v>21</v>
      </c>
      <c r="B358" s="11">
        <v>485</v>
      </c>
      <c r="C358" s="26">
        <f t="shared" si="17"/>
        <v>3.7230081906180195E-3</v>
      </c>
      <c r="D358"/>
    </row>
    <row r="359" spans="1:4" x14ac:dyDescent="0.2">
      <c r="A359" s="7" t="s">
        <v>22</v>
      </c>
      <c r="B359" s="11">
        <v>9158</v>
      </c>
      <c r="C359" s="26">
        <f t="shared" si="17"/>
        <v>7.0299606205525403E-2</v>
      </c>
      <c r="D359"/>
    </row>
    <row r="360" spans="1:4" x14ac:dyDescent="0.2">
      <c r="A360" s="7" t="s">
        <v>23</v>
      </c>
      <c r="B360" s="11">
        <v>4982</v>
      </c>
      <c r="C360" s="26">
        <f t="shared" si="17"/>
        <v>3.824335423847211E-2</v>
      </c>
      <c r="D360"/>
    </row>
    <row r="361" spans="1:4" x14ac:dyDescent="0.2">
      <c r="A361" s="7" t="s">
        <v>24</v>
      </c>
      <c r="B361" s="11">
        <v>837</v>
      </c>
      <c r="C361" s="26">
        <f t="shared" si="17"/>
        <v>6.4250677433964586E-3</v>
      </c>
      <c r="D361"/>
    </row>
    <row r="362" spans="1:4" x14ac:dyDescent="0.2">
      <c r="A362" s="7" t="s">
        <v>90</v>
      </c>
      <c r="B362" s="11">
        <v>1248</v>
      </c>
      <c r="C362" s="26">
        <f t="shared" si="17"/>
        <v>9.5800293234871922E-3</v>
      </c>
      <c r="D362"/>
    </row>
    <row r="363" spans="1:4" x14ac:dyDescent="0.2">
      <c r="A363" s="7" t="s">
        <v>2</v>
      </c>
      <c r="B363" s="11">
        <v>1797</v>
      </c>
      <c r="C363" s="26">
        <f t="shared" si="17"/>
        <v>1.3794321069155837E-2</v>
      </c>
      <c r="D363"/>
    </row>
    <row r="364" spans="1:4" x14ac:dyDescent="0.2">
      <c r="A364" s="7" t="s">
        <v>25</v>
      </c>
      <c r="B364" s="11">
        <v>2209</v>
      </c>
      <c r="C364" s="26">
        <f t="shared" si="17"/>
        <v>1.6956958954794238E-2</v>
      </c>
      <c r="D364"/>
    </row>
    <row r="365" spans="1:4" x14ac:dyDescent="0.2">
      <c r="A365" s="28" t="s">
        <v>77</v>
      </c>
      <c r="B365" s="11">
        <v>6418</v>
      </c>
      <c r="C365" s="26">
        <f t="shared" si="17"/>
        <v>4.9266529004920512E-2</v>
      </c>
      <c r="D365"/>
    </row>
    <row r="366" spans="1:4" x14ac:dyDescent="0.2">
      <c r="A366" s="7" t="s">
        <v>26</v>
      </c>
      <c r="B366" s="11">
        <v>7453</v>
      </c>
      <c r="C366" s="26">
        <f t="shared" si="17"/>
        <v>5.7211505246754842E-2</v>
      </c>
      <c r="D366"/>
    </row>
    <row r="367" spans="1:4" x14ac:dyDescent="0.2">
      <c r="A367" s="7" t="s">
        <v>91</v>
      </c>
      <c r="B367" s="11">
        <v>180</v>
      </c>
      <c r="C367" s="26">
        <f t="shared" ref="C367" si="18">B367/A$337</f>
        <v>1.3817349985798834E-3</v>
      </c>
      <c r="D367"/>
    </row>
    <row r="368" spans="1:4" x14ac:dyDescent="0.2">
      <c r="A368" s="7" t="s">
        <v>27</v>
      </c>
      <c r="B368" s="11">
        <v>2164</v>
      </c>
      <c r="C368" s="26">
        <f t="shared" si="17"/>
        <v>1.6611525205149264E-2</v>
      </c>
      <c r="D368"/>
    </row>
    <row r="369" spans="1:4" x14ac:dyDescent="0.2">
      <c r="A369" s="7" t="s">
        <v>28</v>
      </c>
      <c r="B369" s="11">
        <v>2338</v>
      </c>
      <c r="C369" s="26">
        <f t="shared" si="17"/>
        <v>1.7947202370443154E-2</v>
      </c>
      <c r="D369"/>
    </row>
    <row r="370" spans="1:4" x14ac:dyDescent="0.2">
      <c r="A370" s="7" t="s">
        <v>29</v>
      </c>
      <c r="B370" s="11">
        <v>37982</v>
      </c>
      <c r="C370" s="26">
        <f t="shared" si="17"/>
        <v>0.29156143731145073</v>
      </c>
      <c r="D370"/>
    </row>
    <row r="371" spans="1:4" x14ac:dyDescent="0.2">
      <c r="A371" s="7" t="s">
        <v>30</v>
      </c>
      <c r="B371" s="11">
        <v>9990</v>
      </c>
      <c r="C371" s="26">
        <f t="shared" si="17"/>
        <v>7.6686292421183536E-2</v>
      </c>
      <c r="D371"/>
    </row>
    <row r="372" spans="1:4" x14ac:dyDescent="0.2">
      <c r="A372" s="28" t="s">
        <v>93</v>
      </c>
      <c r="B372" s="11">
        <v>115</v>
      </c>
      <c r="C372" s="26">
        <f t="shared" ref="C372" si="19">B372/A$337</f>
        <v>8.8277513798159222E-4</v>
      </c>
      <c r="D372"/>
    </row>
    <row r="373" spans="1:4" x14ac:dyDescent="0.2">
      <c r="A373" s="7" t="s">
        <v>3</v>
      </c>
      <c r="B373" s="11">
        <v>720</v>
      </c>
      <c r="C373" s="26">
        <f t="shared" si="17"/>
        <v>5.5269399943195336E-3</v>
      </c>
      <c r="D373"/>
    </row>
    <row r="374" spans="1:4" x14ac:dyDescent="0.2">
      <c r="A374" s="148">
        <f>SUM(B349:B373)</f>
        <v>124144</v>
      </c>
      <c r="B374" s="149"/>
      <c r="C374" s="17"/>
    </row>
    <row r="381" spans="1:4" ht="13.5" thickBot="1" x14ac:dyDescent="0.25"/>
    <row r="382" spans="1:4" ht="16.5" thickTop="1" thickBot="1" x14ac:dyDescent="0.3">
      <c r="A382" s="180" t="s">
        <v>143</v>
      </c>
      <c r="B382" s="180"/>
      <c r="C382" s="180"/>
      <c r="D382" s="180"/>
    </row>
    <row r="383" spans="1:4" ht="13.5" thickTop="1" x14ac:dyDescent="0.2">
      <c r="A383" s="32"/>
      <c r="B383" s="32" t="s">
        <v>98</v>
      </c>
      <c r="C383" s="32" t="s">
        <v>144</v>
      </c>
      <c r="D383" s="32"/>
    </row>
    <row r="384" spans="1:4" x14ac:dyDescent="0.2">
      <c r="A384" s="7"/>
      <c r="B384" s="7">
        <v>18825</v>
      </c>
      <c r="C384" s="84">
        <f>B384/A337</f>
        <v>0.14450645193481282</v>
      </c>
      <c r="D384" s="7"/>
    </row>
    <row r="389" spans="2:18" ht="15.75" thickBot="1" x14ac:dyDescent="0.3">
      <c r="B389" s="42" t="s">
        <v>97</v>
      </c>
      <c r="C389" s="150" t="s">
        <v>99</v>
      </c>
      <c r="D389" s="150"/>
      <c r="E389" s="150"/>
      <c r="F389" s="150"/>
      <c r="G389" s="150"/>
      <c r="H389" s="150"/>
      <c r="I389" s="150"/>
      <c r="J389" s="150"/>
      <c r="K389" s="150"/>
      <c r="L389" s="150"/>
      <c r="M389" s="150"/>
      <c r="N389" s="150"/>
      <c r="O389" s="41" t="s">
        <v>98</v>
      </c>
      <c r="P389" s="41" t="s">
        <v>100</v>
      </c>
    </row>
    <row r="390" spans="2:18" ht="15" x14ac:dyDescent="0.25">
      <c r="B390" s="43">
        <v>2013</v>
      </c>
      <c r="C390" s="178" t="s">
        <v>101</v>
      </c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47">
        <v>55027</v>
      </c>
      <c r="P390" s="51">
        <f>O390/O$418</f>
        <v>0.42450916104146574</v>
      </c>
      <c r="Q390" s="182">
        <f>SUM(P390:P392)</f>
        <v>0.80617164898746374</v>
      </c>
      <c r="R390" s="182">
        <f>Q390</f>
        <v>0.80617164898746374</v>
      </c>
    </row>
    <row r="391" spans="2:18" ht="15" x14ac:dyDescent="0.25">
      <c r="B391" s="44">
        <v>2013</v>
      </c>
      <c r="C391" s="144" t="s">
        <v>102</v>
      </c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48">
        <v>48765</v>
      </c>
      <c r="P391" s="51">
        <f t="shared" ref="P391:P417" si="20">O391/O$418</f>
        <v>0.37620057859209255</v>
      </c>
      <c r="Q391" s="182"/>
      <c r="R391" s="182"/>
    </row>
    <row r="392" spans="2:18" ht="15.75" thickBot="1" x14ac:dyDescent="0.3">
      <c r="B392" s="45">
        <v>2013</v>
      </c>
      <c r="C392" s="142" t="s">
        <v>103</v>
      </c>
      <c r="D392" s="142"/>
      <c r="E392" s="142"/>
      <c r="F392" s="142"/>
      <c r="G392" s="142"/>
      <c r="H392" s="142"/>
      <c r="I392" s="142"/>
      <c r="J392" s="142"/>
      <c r="K392" s="142"/>
      <c r="L392" s="142"/>
      <c r="M392" s="142"/>
      <c r="N392" s="142"/>
      <c r="O392" s="49">
        <v>708</v>
      </c>
      <c r="P392" s="51">
        <f t="shared" si="20"/>
        <v>5.461909353905497E-3</v>
      </c>
      <c r="Q392" s="182"/>
      <c r="R392" s="182"/>
    </row>
    <row r="393" spans="2:18" ht="15" x14ac:dyDescent="0.25">
      <c r="B393" s="43">
        <v>2013</v>
      </c>
      <c r="C393" s="178" t="s">
        <v>104</v>
      </c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47">
        <v>3242</v>
      </c>
      <c r="P393" s="51">
        <f t="shared" si="20"/>
        <v>2.5010607521697203E-2</v>
      </c>
      <c r="Q393" s="182">
        <f>SUM(P393:P403)</f>
        <v>2.9739633558341375E-2</v>
      </c>
      <c r="R393" s="182">
        <f>SUM(Q393:Q417)</f>
        <v>0.19382835101253618</v>
      </c>
    </row>
    <row r="394" spans="2:18" ht="15" x14ac:dyDescent="0.25">
      <c r="B394" s="44">
        <v>2013</v>
      </c>
      <c r="C394" s="144" t="s">
        <v>105</v>
      </c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48">
        <v>98</v>
      </c>
      <c r="P394" s="51">
        <f t="shared" si="20"/>
        <v>7.5602700096432014E-4</v>
      </c>
      <c r="Q394" s="182"/>
      <c r="R394" s="182"/>
    </row>
    <row r="395" spans="2:18" ht="15" x14ac:dyDescent="0.25">
      <c r="B395" s="44">
        <v>2013</v>
      </c>
      <c r="C395" s="144" t="s">
        <v>106</v>
      </c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48">
        <v>23</v>
      </c>
      <c r="P395" s="51">
        <f t="shared" si="20"/>
        <v>1.7743490838958534E-4</v>
      </c>
      <c r="Q395" s="182"/>
      <c r="R395" s="182"/>
    </row>
    <row r="396" spans="2:18" ht="15" x14ac:dyDescent="0.25">
      <c r="B396" s="44">
        <v>2013</v>
      </c>
      <c r="C396" s="144" t="s">
        <v>107</v>
      </c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48">
        <v>123</v>
      </c>
      <c r="P396" s="51">
        <f t="shared" si="20"/>
        <v>9.4889103182256508E-4</v>
      </c>
      <c r="Q396" s="182"/>
      <c r="R396" s="182"/>
    </row>
    <row r="397" spans="2:18" ht="15" x14ac:dyDescent="0.25">
      <c r="B397" s="44">
        <v>2013</v>
      </c>
      <c r="C397" s="144" t="s">
        <v>108</v>
      </c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48">
        <v>31</v>
      </c>
      <c r="P397" s="51">
        <f t="shared" si="20"/>
        <v>2.3915139826422371E-4</v>
      </c>
      <c r="Q397" s="182"/>
      <c r="R397" s="182"/>
    </row>
    <row r="398" spans="2:18" ht="15" x14ac:dyDescent="0.25">
      <c r="B398" s="44">
        <v>2013</v>
      </c>
      <c r="C398" s="144" t="s">
        <v>109</v>
      </c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48">
        <v>260</v>
      </c>
      <c r="P398" s="51">
        <f t="shared" si="20"/>
        <v>2.0057859209257475E-3</v>
      </c>
      <c r="Q398" s="182"/>
      <c r="R398" s="182"/>
    </row>
    <row r="399" spans="2:18" ht="15" x14ac:dyDescent="0.25">
      <c r="B399" s="44">
        <v>2013</v>
      </c>
      <c r="C399" s="144" t="s">
        <v>110</v>
      </c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48">
        <v>37</v>
      </c>
      <c r="P399" s="51">
        <f t="shared" si="20"/>
        <v>2.8543876567020253E-4</v>
      </c>
      <c r="Q399" s="182"/>
      <c r="R399" s="182"/>
    </row>
    <row r="400" spans="2:18" ht="15" x14ac:dyDescent="0.25">
      <c r="B400" s="44">
        <v>2013</v>
      </c>
      <c r="C400" s="144" t="s">
        <v>111</v>
      </c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48">
        <v>1</v>
      </c>
      <c r="P400" s="51">
        <f t="shared" si="20"/>
        <v>7.7145612343297969E-6</v>
      </c>
      <c r="Q400" s="182"/>
      <c r="R400" s="182"/>
    </row>
    <row r="401" spans="2:18" ht="15" x14ac:dyDescent="0.25">
      <c r="B401" s="44">
        <v>2013</v>
      </c>
      <c r="C401" s="144" t="s">
        <v>112</v>
      </c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48">
        <v>2</v>
      </c>
      <c r="P401" s="51">
        <f t="shared" si="20"/>
        <v>1.5429122468659594E-5</v>
      </c>
      <c r="Q401" s="182"/>
      <c r="R401" s="182"/>
    </row>
    <row r="402" spans="2:18" ht="15" x14ac:dyDescent="0.25">
      <c r="B402" s="44">
        <v>2013</v>
      </c>
      <c r="C402" s="144" t="s">
        <v>113</v>
      </c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48">
        <v>37</v>
      </c>
      <c r="P402" s="51">
        <f t="shared" si="20"/>
        <v>2.8543876567020253E-4</v>
      </c>
      <c r="Q402" s="182"/>
      <c r="R402" s="182"/>
    </row>
    <row r="403" spans="2:18" ht="15.75" thickBot="1" x14ac:dyDescent="0.3">
      <c r="B403" s="45">
        <v>2013</v>
      </c>
      <c r="C403" s="142" t="s">
        <v>114</v>
      </c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49">
        <v>1</v>
      </c>
      <c r="P403" s="51">
        <f t="shared" si="20"/>
        <v>7.7145612343297969E-6</v>
      </c>
      <c r="Q403" s="182"/>
      <c r="R403" s="182"/>
    </row>
    <row r="404" spans="2:18" ht="15" x14ac:dyDescent="0.25">
      <c r="B404" s="43">
        <v>2013</v>
      </c>
      <c r="C404" s="178" t="s">
        <v>115</v>
      </c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47">
        <v>58</v>
      </c>
      <c r="P404" s="51">
        <f t="shared" si="20"/>
        <v>4.4744455159112826E-4</v>
      </c>
      <c r="Q404" s="182">
        <f>SUM(P404:P415)</f>
        <v>2.3174541947926709E-2</v>
      </c>
      <c r="R404" s="182"/>
    </row>
    <row r="405" spans="2:18" ht="15" x14ac:dyDescent="0.25">
      <c r="B405" s="44">
        <v>2013</v>
      </c>
      <c r="C405" s="144" t="s">
        <v>116</v>
      </c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48">
        <v>2680</v>
      </c>
      <c r="P405" s="51">
        <f t="shared" si="20"/>
        <v>2.0675024108003856E-2</v>
      </c>
      <c r="Q405" s="182"/>
      <c r="R405" s="182"/>
    </row>
    <row r="406" spans="2:18" ht="15" x14ac:dyDescent="0.25">
      <c r="B406" s="44">
        <v>2013</v>
      </c>
      <c r="C406" s="144" t="s">
        <v>117</v>
      </c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48">
        <v>3</v>
      </c>
      <c r="P406" s="51">
        <f t="shared" si="20"/>
        <v>2.3143683702989391E-5</v>
      </c>
      <c r="Q406" s="182"/>
      <c r="R406" s="182"/>
    </row>
    <row r="407" spans="2:18" ht="15" x14ac:dyDescent="0.25">
      <c r="B407" s="44">
        <v>2013</v>
      </c>
      <c r="C407" s="144" t="s">
        <v>118</v>
      </c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48">
        <v>91</v>
      </c>
      <c r="P407" s="51">
        <f t="shared" si="20"/>
        <v>7.0202507232401158E-4</v>
      </c>
      <c r="Q407" s="182"/>
      <c r="R407" s="182"/>
    </row>
    <row r="408" spans="2:18" ht="15" x14ac:dyDescent="0.25">
      <c r="B408" s="44">
        <v>2013</v>
      </c>
      <c r="C408" s="144" t="s">
        <v>119</v>
      </c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48">
        <v>76</v>
      </c>
      <c r="P408" s="51">
        <f t="shared" si="20"/>
        <v>5.8630665380906459E-4</v>
      </c>
      <c r="Q408" s="182"/>
      <c r="R408" s="182"/>
    </row>
    <row r="409" spans="2:18" ht="15" x14ac:dyDescent="0.25">
      <c r="B409" s="44">
        <v>2013</v>
      </c>
      <c r="C409" s="144" t="s">
        <v>120</v>
      </c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48">
        <v>33</v>
      </c>
      <c r="P409" s="51">
        <f t="shared" si="20"/>
        <v>2.5458052073288332E-4</v>
      </c>
      <c r="Q409" s="182"/>
      <c r="R409" s="182"/>
    </row>
    <row r="410" spans="2:18" ht="15" x14ac:dyDescent="0.25">
      <c r="B410" s="44">
        <v>2013</v>
      </c>
      <c r="C410" s="144" t="s">
        <v>121</v>
      </c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48">
        <v>29</v>
      </c>
      <c r="P410" s="51">
        <f t="shared" si="20"/>
        <v>2.2372227579556413E-4</v>
      </c>
      <c r="Q410" s="182"/>
      <c r="R410" s="182"/>
    </row>
    <row r="411" spans="2:18" ht="15" x14ac:dyDescent="0.25">
      <c r="B411" s="44">
        <v>2013</v>
      </c>
      <c r="C411" s="144" t="s">
        <v>122</v>
      </c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48">
        <v>24</v>
      </c>
      <c r="P411" s="51">
        <f t="shared" si="20"/>
        <v>1.8514946962391513E-4</v>
      </c>
      <c r="Q411" s="182"/>
      <c r="R411" s="182"/>
    </row>
    <row r="412" spans="2:18" ht="15" x14ac:dyDescent="0.25">
      <c r="B412" s="44">
        <v>2013</v>
      </c>
      <c r="C412" s="144" t="s">
        <v>123</v>
      </c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48">
        <v>1</v>
      </c>
      <c r="P412" s="51">
        <f t="shared" si="20"/>
        <v>7.7145612343297969E-6</v>
      </c>
      <c r="Q412" s="182"/>
      <c r="R412" s="182"/>
    </row>
    <row r="413" spans="2:18" ht="15" x14ac:dyDescent="0.25">
      <c r="B413" s="44">
        <v>2013</v>
      </c>
      <c r="C413" s="144" t="s">
        <v>128</v>
      </c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48">
        <v>2</v>
      </c>
      <c r="P413" s="51">
        <f t="shared" si="20"/>
        <v>1.5429122468659594E-5</v>
      </c>
      <c r="Q413" s="182"/>
      <c r="R413" s="182"/>
    </row>
    <row r="414" spans="2:18" ht="15" x14ac:dyDescent="0.25">
      <c r="B414" s="44">
        <v>2013</v>
      </c>
      <c r="C414" s="144" t="s">
        <v>124</v>
      </c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48">
        <v>6</v>
      </c>
      <c r="P414" s="51">
        <f t="shared" si="20"/>
        <v>4.6287367405978782E-5</v>
      </c>
      <c r="Q414" s="182"/>
      <c r="R414" s="182"/>
    </row>
    <row r="415" spans="2:18" ht="15.75" thickBot="1" x14ac:dyDescent="0.3">
      <c r="B415" s="45">
        <v>2013</v>
      </c>
      <c r="C415" s="142" t="s">
        <v>125</v>
      </c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49">
        <v>1</v>
      </c>
      <c r="P415" s="51">
        <f t="shared" si="20"/>
        <v>7.7145612343297969E-6</v>
      </c>
      <c r="Q415" s="182"/>
      <c r="R415" s="182"/>
    </row>
    <row r="416" spans="2:18" ht="15.75" thickBot="1" x14ac:dyDescent="0.3">
      <c r="B416" s="46">
        <v>2013</v>
      </c>
      <c r="C416" s="183" t="s">
        <v>126</v>
      </c>
      <c r="D416" s="183"/>
      <c r="E416" s="183"/>
      <c r="F416" s="183"/>
      <c r="G416" s="183"/>
      <c r="H416" s="183"/>
      <c r="I416" s="183"/>
      <c r="J416" s="183"/>
      <c r="K416" s="183"/>
      <c r="L416" s="183"/>
      <c r="M416" s="183"/>
      <c r="N416" s="183"/>
      <c r="O416" s="50">
        <v>18261</v>
      </c>
      <c r="P416" s="51">
        <f t="shared" si="20"/>
        <v>0.14087560270009644</v>
      </c>
      <c r="Q416" s="26">
        <f>P416</f>
        <v>0.14087560270009644</v>
      </c>
      <c r="R416" s="182"/>
    </row>
    <row r="417" spans="1:18" ht="15" x14ac:dyDescent="0.25">
      <c r="B417" s="52">
        <v>2013</v>
      </c>
      <c r="C417" s="184" t="s">
        <v>127</v>
      </c>
      <c r="D417" s="184"/>
      <c r="E417" s="184"/>
      <c r="F417" s="184"/>
      <c r="G417" s="184"/>
      <c r="H417" s="184"/>
      <c r="I417" s="184"/>
      <c r="J417" s="184"/>
      <c r="K417" s="184"/>
      <c r="L417" s="184"/>
      <c r="M417" s="184"/>
      <c r="N417" s="184"/>
      <c r="O417" s="53">
        <v>5</v>
      </c>
      <c r="P417" s="51">
        <f t="shared" si="20"/>
        <v>3.8572806171648985E-5</v>
      </c>
      <c r="Q417" s="26">
        <f>P417</f>
        <v>3.8572806171648985E-5</v>
      </c>
      <c r="R417" s="182"/>
    </row>
    <row r="418" spans="1:18" x14ac:dyDescent="0.2">
      <c r="B418" s="7">
        <v>2013</v>
      </c>
      <c r="C418" s="181" t="s">
        <v>129</v>
      </c>
      <c r="D418" s="181"/>
      <c r="E418" s="181"/>
      <c r="F418" s="181"/>
      <c r="G418" s="181"/>
      <c r="H418" s="181"/>
      <c r="I418" s="181"/>
      <c r="J418" s="181"/>
      <c r="K418" s="181"/>
      <c r="L418" s="181"/>
      <c r="M418" s="181"/>
      <c r="N418" s="181"/>
      <c r="O418" s="7">
        <f>SUM(O390:O417)</f>
        <v>129625</v>
      </c>
    </row>
    <row r="421" spans="1:18" ht="30" x14ac:dyDescent="0.25">
      <c r="A421" s="95" t="s">
        <v>149</v>
      </c>
      <c r="B421" s="95" t="s">
        <v>148</v>
      </c>
      <c r="C421" s="95" t="s">
        <v>146</v>
      </c>
      <c r="D421" s="95" t="s">
        <v>147</v>
      </c>
    </row>
    <row r="422" spans="1:18" ht="15" x14ac:dyDescent="0.25">
      <c r="A422" s="82" t="s">
        <v>13</v>
      </c>
      <c r="B422" s="83">
        <v>35</v>
      </c>
      <c r="C422" s="87">
        <f t="shared" ref="C422:C447" si="21">B422/D422</f>
        <v>6.064806792583608E-3</v>
      </c>
      <c r="D422" s="83">
        <v>5771</v>
      </c>
    </row>
    <row r="423" spans="1:18" ht="15" x14ac:dyDescent="0.25">
      <c r="A423" s="82" t="s">
        <v>14</v>
      </c>
      <c r="B423" s="83">
        <v>4</v>
      </c>
      <c r="C423" s="87">
        <f t="shared" si="21"/>
        <v>1.1114198388441233E-3</v>
      </c>
      <c r="D423" s="83">
        <v>3599</v>
      </c>
    </row>
    <row r="424" spans="1:18" ht="15" x14ac:dyDescent="0.25">
      <c r="A424" s="82" t="s">
        <v>15</v>
      </c>
      <c r="B424" s="83">
        <v>24</v>
      </c>
      <c r="C424" s="87">
        <f t="shared" si="21"/>
        <v>1.2644889357218124E-2</v>
      </c>
      <c r="D424" s="83">
        <v>1898</v>
      </c>
    </row>
    <row r="425" spans="1:18" ht="15" x14ac:dyDescent="0.25">
      <c r="A425" s="82" t="s">
        <v>80</v>
      </c>
      <c r="B425" s="83">
        <v>190</v>
      </c>
      <c r="C425" s="87">
        <f t="shared" si="21"/>
        <v>0.7421875</v>
      </c>
      <c r="D425" s="83">
        <v>256</v>
      </c>
    </row>
    <row r="426" spans="1:18" ht="15" x14ac:dyDescent="0.25">
      <c r="A426" s="82" t="s">
        <v>16</v>
      </c>
      <c r="B426" s="83">
        <v>6</v>
      </c>
      <c r="C426" s="87">
        <f t="shared" si="21"/>
        <v>3.1695721077654518E-3</v>
      </c>
      <c r="D426" s="83">
        <v>1893</v>
      </c>
    </row>
    <row r="427" spans="1:18" ht="15" x14ac:dyDescent="0.25">
      <c r="A427" s="82" t="s">
        <v>17</v>
      </c>
      <c r="B427" s="83">
        <v>1015</v>
      </c>
      <c r="C427" s="87">
        <f t="shared" si="21"/>
        <v>6.550500161342368E-2</v>
      </c>
      <c r="D427" s="83">
        <v>15495</v>
      </c>
    </row>
    <row r="428" spans="1:18" ht="15" x14ac:dyDescent="0.25">
      <c r="A428" s="82" t="s">
        <v>18</v>
      </c>
      <c r="B428" s="83">
        <v>38</v>
      </c>
      <c r="C428" s="87">
        <f t="shared" si="21"/>
        <v>5.2486187845303865E-2</v>
      </c>
      <c r="D428" s="83">
        <v>724</v>
      </c>
    </row>
    <row r="429" spans="1:18" ht="15" x14ac:dyDescent="0.25">
      <c r="A429" s="82" t="s">
        <v>19</v>
      </c>
      <c r="B429" s="83">
        <v>44</v>
      </c>
      <c r="C429" s="87">
        <f t="shared" si="21"/>
        <v>3.5031847133757961E-2</v>
      </c>
      <c r="D429" s="83">
        <v>1256</v>
      </c>
    </row>
    <row r="430" spans="1:18" ht="15" x14ac:dyDescent="0.25">
      <c r="A430" s="82" t="s">
        <v>20</v>
      </c>
      <c r="B430" s="83">
        <v>150</v>
      </c>
      <c r="C430" s="87">
        <f t="shared" si="21"/>
        <v>2.6548672566371681E-2</v>
      </c>
      <c r="D430" s="83">
        <v>5650</v>
      </c>
    </row>
    <row r="431" spans="1:18" ht="15" x14ac:dyDescent="0.25">
      <c r="A431" s="82" t="s">
        <v>21</v>
      </c>
      <c r="B431" s="83">
        <v>10</v>
      </c>
      <c r="C431" s="87">
        <f t="shared" si="21"/>
        <v>1.9723865877712032E-2</v>
      </c>
      <c r="D431" s="83">
        <v>507</v>
      </c>
    </row>
    <row r="432" spans="1:18" ht="15" x14ac:dyDescent="0.25">
      <c r="A432" s="82" t="s">
        <v>22</v>
      </c>
      <c r="B432" s="83">
        <v>314</v>
      </c>
      <c r="C432" s="87">
        <f t="shared" si="21"/>
        <v>3.3586479837415764E-2</v>
      </c>
      <c r="D432" s="83">
        <v>9349</v>
      </c>
    </row>
    <row r="433" spans="1:4" ht="15" x14ac:dyDescent="0.25">
      <c r="A433" s="82" t="s">
        <v>23</v>
      </c>
      <c r="B433" s="83">
        <f>124+1</f>
        <v>125</v>
      </c>
      <c r="C433" s="87">
        <f t="shared" si="21"/>
        <v>2.4841017488076312E-2</v>
      </c>
      <c r="D433" s="83">
        <v>5032</v>
      </c>
    </row>
    <row r="434" spans="1:4" ht="15" x14ac:dyDescent="0.25">
      <c r="A434" s="82" t="s">
        <v>24</v>
      </c>
      <c r="B434" s="83">
        <v>394</v>
      </c>
      <c r="C434" s="87">
        <f t="shared" si="21"/>
        <v>0.39878542510121456</v>
      </c>
      <c r="D434" s="83">
        <v>988</v>
      </c>
    </row>
    <row r="435" spans="1:4" ht="15" x14ac:dyDescent="0.25">
      <c r="A435" s="82" t="s">
        <v>90</v>
      </c>
      <c r="B435" s="83">
        <v>18</v>
      </c>
      <c r="C435" s="87">
        <f t="shared" si="21"/>
        <v>1.4342629482071713E-2</v>
      </c>
      <c r="D435" s="83">
        <v>1255</v>
      </c>
    </row>
    <row r="436" spans="1:4" ht="15" x14ac:dyDescent="0.25">
      <c r="A436" s="82" t="s">
        <v>2</v>
      </c>
      <c r="B436" s="83">
        <v>1208</v>
      </c>
      <c r="C436" s="87">
        <f t="shared" si="21"/>
        <v>0.59861248761149655</v>
      </c>
      <c r="D436" s="83">
        <v>2018</v>
      </c>
    </row>
    <row r="437" spans="1:4" ht="15" x14ac:dyDescent="0.25">
      <c r="A437" s="82" t="s">
        <v>25</v>
      </c>
      <c r="B437" s="83">
        <v>129</v>
      </c>
      <c r="C437" s="87">
        <f t="shared" si="21"/>
        <v>5.5269922879177376E-2</v>
      </c>
      <c r="D437" s="83">
        <v>2334</v>
      </c>
    </row>
    <row r="438" spans="1:4" ht="15" x14ac:dyDescent="0.25">
      <c r="A438" s="82" t="s">
        <v>77</v>
      </c>
      <c r="B438" s="83">
        <v>952</v>
      </c>
      <c r="C438" s="87">
        <f t="shared" si="21"/>
        <v>0.12771666219479474</v>
      </c>
      <c r="D438" s="83">
        <v>7454</v>
      </c>
    </row>
    <row r="439" spans="1:4" ht="15" x14ac:dyDescent="0.25">
      <c r="A439" s="82" t="s">
        <v>26</v>
      </c>
      <c r="B439" s="83">
        <v>156</v>
      </c>
      <c r="C439" s="87">
        <f t="shared" si="21"/>
        <v>2.0903122068873108E-2</v>
      </c>
      <c r="D439" s="83">
        <v>7463</v>
      </c>
    </row>
    <row r="440" spans="1:4" ht="15" x14ac:dyDescent="0.25">
      <c r="A440" s="82" t="s">
        <v>91</v>
      </c>
      <c r="B440" s="83">
        <v>8</v>
      </c>
      <c r="C440" s="87">
        <f t="shared" si="21"/>
        <v>4.1025641025641026E-2</v>
      </c>
      <c r="D440" s="83">
        <v>195</v>
      </c>
    </row>
    <row r="441" spans="1:4" ht="15" x14ac:dyDescent="0.25">
      <c r="A441" s="82" t="s">
        <v>27</v>
      </c>
      <c r="B441" s="83">
        <v>715</v>
      </c>
      <c r="C441" s="87">
        <f t="shared" si="21"/>
        <v>0.32134831460674157</v>
      </c>
      <c r="D441" s="83">
        <v>2225</v>
      </c>
    </row>
    <row r="442" spans="1:4" ht="15" x14ac:dyDescent="0.25">
      <c r="A442" s="82" t="s">
        <v>28</v>
      </c>
      <c r="B442" s="83">
        <v>43</v>
      </c>
      <c r="C442" s="87">
        <f t="shared" si="21"/>
        <v>1.8151118615449557E-2</v>
      </c>
      <c r="D442" s="83">
        <v>2369</v>
      </c>
    </row>
    <row r="443" spans="1:4" ht="15" x14ac:dyDescent="0.25">
      <c r="A443" s="82" t="s">
        <v>29</v>
      </c>
      <c r="B443" s="83">
        <v>2371</v>
      </c>
      <c r="C443" s="87">
        <f t="shared" si="21"/>
        <v>6.2778013132810839E-2</v>
      </c>
      <c r="D443" s="83">
        <v>37768</v>
      </c>
    </row>
    <row r="444" spans="1:4" ht="15" x14ac:dyDescent="0.25">
      <c r="A444" s="82" t="s">
        <v>30</v>
      </c>
      <c r="B444" s="83">
        <f>10861+40</f>
        <v>10901</v>
      </c>
      <c r="C444" s="87">
        <f t="shared" si="21"/>
        <v>0.78458327335540523</v>
      </c>
      <c r="D444" s="83">
        <v>13894</v>
      </c>
    </row>
    <row r="445" spans="1:4" ht="15" x14ac:dyDescent="0.25">
      <c r="A445" s="82" t="s">
        <v>93</v>
      </c>
      <c r="B445" s="83">
        <v>14</v>
      </c>
      <c r="C445" s="87">
        <f t="shared" si="21"/>
        <v>9.3959731543624164E-2</v>
      </c>
      <c r="D445" s="83">
        <v>149</v>
      </c>
    </row>
    <row r="446" spans="1:4" ht="15.75" thickBot="1" x14ac:dyDescent="0.3">
      <c r="A446" s="88" t="s">
        <v>3</v>
      </c>
      <c r="B446" s="89">
        <v>2</v>
      </c>
      <c r="C446" s="90">
        <f t="shared" si="21"/>
        <v>2.7434842249657062E-3</v>
      </c>
      <c r="D446" s="89">
        <v>729</v>
      </c>
    </row>
    <row r="447" spans="1:4" ht="15.75" thickBot="1" x14ac:dyDescent="0.3">
      <c r="A447" s="91" t="s">
        <v>150</v>
      </c>
      <c r="B447" s="92">
        <f>SUM(B422:B446)</f>
        <v>18866</v>
      </c>
      <c r="C447" s="93">
        <f t="shared" si="21"/>
        <v>0.14482118046226711</v>
      </c>
      <c r="D447" s="94">
        <f>SUM(D422:D446)</f>
        <v>130271</v>
      </c>
    </row>
    <row r="451" spans="2:8" x14ac:dyDescent="0.2">
      <c r="B451" s="7" t="s">
        <v>50</v>
      </c>
      <c r="C451" s="153" t="s">
        <v>51</v>
      </c>
      <c r="D451" s="154"/>
      <c r="E451" s="154"/>
      <c r="F451" s="155"/>
      <c r="G451" s="6">
        <v>6035</v>
      </c>
    </row>
    <row r="452" spans="2:8" x14ac:dyDescent="0.2">
      <c r="B452" s="7" t="s">
        <v>52</v>
      </c>
      <c r="C452" s="153" t="s">
        <v>53</v>
      </c>
      <c r="D452" s="154"/>
      <c r="E452" s="154"/>
      <c r="F452" s="155"/>
      <c r="G452" s="6">
        <v>1685</v>
      </c>
      <c r="H452" s="98">
        <f>G452/G451</f>
        <v>0.27920463960231978</v>
      </c>
    </row>
    <row r="453" spans="2:8" x14ac:dyDescent="0.2">
      <c r="B453" s="7" t="s">
        <v>54</v>
      </c>
      <c r="C453" s="156" t="s">
        <v>59</v>
      </c>
      <c r="D453" s="154"/>
      <c r="E453" s="154"/>
      <c r="F453" s="155"/>
      <c r="G453" s="6">
        <v>3712</v>
      </c>
      <c r="H453" s="98">
        <f>G453/G451</f>
        <v>0.61507870753935379</v>
      </c>
    </row>
  </sheetData>
  <mergeCells count="109">
    <mergeCell ref="C418:N418"/>
    <mergeCell ref="Q390:Q392"/>
    <mergeCell ref="Q393:Q403"/>
    <mergeCell ref="Q404:Q415"/>
    <mergeCell ref="R393:R417"/>
    <mergeCell ref="R390:R392"/>
    <mergeCell ref="C413:N413"/>
    <mergeCell ref="C414:N414"/>
    <mergeCell ref="C415:N415"/>
    <mergeCell ref="C416:N416"/>
    <mergeCell ref="C417:N417"/>
    <mergeCell ref="C408:N408"/>
    <mergeCell ref="C409:N409"/>
    <mergeCell ref="C410:N410"/>
    <mergeCell ref="C411:N411"/>
    <mergeCell ref="C412:N412"/>
    <mergeCell ref="C399:N399"/>
    <mergeCell ref="C400:N400"/>
    <mergeCell ref="C401:N401"/>
    <mergeCell ref="C402:N402"/>
    <mergeCell ref="C407:N407"/>
    <mergeCell ref="C403:N403"/>
    <mergeCell ref="C404:N404"/>
    <mergeCell ref="C405:N405"/>
    <mergeCell ref="A141:G141"/>
    <mergeCell ref="A169:E169"/>
    <mergeCell ref="A170:C170"/>
    <mergeCell ref="A171:C171"/>
    <mergeCell ref="B150:E150"/>
    <mergeCell ref="C406:N406"/>
    <mergeCell ref="C394:N394"/>
    <mergeCell ref="C395:N395"/>
    <mergeCell ref="C396:N396"/>
    <mergeCell ref="C397:N397"/>
    <mergeCell ref="C398:N398"/>
    <mergeCell ref="C389:N389"/>
    <mergeCell ref="C390:N390"/>
    <mergeCell ref="C391:N391"/>
    <mergeCell ref="C392:N392"/>
    <mergeCell ref="C393:N393"/>
    <mergeCell ref="A172:C172"/>
    <mergeCell ref="A267:B267"/>
    <mergeCell ref="A302:B302"/>
    <mergeCell ref="A205:D205"/>
    <mergeCell ref="A276:C276"/>
    <mergeCell ref="A201:E201"/>
    <mergeCell ref="A185:D185"/>
    <mergeCell ref="A382:D382"/>
    <mergeCell ref="B145:E145"/>
    <mergeCell ref="B146:E146"/>
    <mergeCell ref="B147:E147"/>
    <mergeCell ref="B148:E148"/>
    <mergeCell ref="B149:E149"/>
    <mergeCell ref="A196:E196"/>
    <mergeCell ref="A197:E197"/>
    <mergeCell ref="B151:E151"/>
    <mergeCell ref="A199:E199"/>
    <mergeCell ref="B152:E152"/>
    <mergeCell ref="A165:C165"/>
    <mergeCell ref="A190:D190"/>
    <mergeCell ref="A184:F184"/>
    <mergeCell ref="C2:I2"/>
    <mergeCell ref="A374:B374"/>
    <mergeCell ref="A337:B337"/>
    <mergeCell ref="C10:I10"/>
    <mergeCell ref="C11:I11"/>
    <mergeCell ref="C12:I12"/>
    <mergeCell ref="C13:I13"/>
    <mergeCell ref="C14:I14"/>
    <mergeCell ref="A194:E194"/>
    <mergeCell ref="A195:E195"/>
    <mergeCell ref="A178:C178"/>
    <mergeCell ref="A179:C179"/>
    <mergeCell ref="A180:C180"/>
    <mergeCell ref="A181:C181"/>
    <mergeCell ref="A311:C311"/>
    <mergeCell ref="C6:I6"/>
    <mergeCell ref="C3:I3"/>
    <mergeCell ref="C4:I4"/>
    <mergeCell ref="C5:I5"/>
    <mergeCell ref="A88:D88"/>
    <mergeCell ref="B142:E142"/>
    <mergeCell ref="B143:E143"/>
    <mergeCell ref="B153:E153"/>
    <mergeCell ref="A200:E200"/>
    <mergeCell ref="C451:F451"/>
    <mergeCell ref="C452:F452"/>
    <mergeCell ref="C453:F453"/>
    <mergeCell ref="C7:I7"/>
    <mergeCell ref="C8:I8"/>
    <mergeCell ref="C9:I9"/>
    <mergeCell ref="A154:E154"/>
    <mergeCell ref="A17:C17"/>
    <mergeCell ref="A64:B64"/>
    <mergeCell ref="A348:C348"/>
    <mergeCell ref="D177:E177"/>
    <mergeCell ref="F177:G177"/>
    <mergeCell ref="A176:G176"/>
    <mergeCell ref="A186:D186"/>
    <mergeCell ref="A187:D187"/>
    <mergeCell ref="A188:D188"/>
    <mergeCell ref="A189:D189"/>
    <mergeCell ref="A198:E198"/>
    <mergeCell ref="A241:C241"/>
    <mergeCell ref="A193:G193"/>
    <mergeCell ref="A164:E164"/>
    <mergeCell ref="A166:C166"/>
    <mergeCell ref="A167:C167"/>
    <mergeCell ref="B144:E144"/>
  </mergeCells>
  <conditionalFormatting sqref="A242:C266">
    <cfRule type="colorScale" priority="4">
      <colorScale>
        <cfvo type="min"/>
        <cfvo type="max"/>
        <color rgb="FFFCFCFF"/>
        <color rgb="FF63BE7B"/>
      </colorScale>
    </cfRule>
  </conditionalFormatting>
  <conditionalFormatting sqref="C422:C446">
    <cfRule type="aboveAverage" dxfId="9" priority="3" stopIfTrue="1"/>
  </conditionalFormatting>
  <conditionalFormatting sqref="C277:C301">
    <cfRule type="top10" dxfId="8" priority="2" rank="3"/>
  </conditionalFormatting>
  <conditionalFormatting sqref="C312:C336">
    <cfRule type="top10" dxfId="7" priority="1" rank="3"/>
  </conditionalFormatting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3" max="16383" man="1"/>
    <brk id="239" max="16383" man="1"/>
    <brk id="274" max="16383" man="1"/>
    <brk id="309" max="16383" man="1"/>
  </rowBreaks>
  <ignoredErrors>
    <ignoredError sqref="B6 C18:C22 B102 G142:G153 F154 E165:E166 D167 E170:E171 D172 C266 A267 C301 A302 C336 A337 E178:E179 C24:C29 D102 C242:C254 C277:C289 C312:C324 C256:C259 C291:C294 C326:C329 C261:C264 C296:C299 C331:C334" unlockedFormula="1"/>
  </ignoredError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W443"/>
  <sheetViews>
    <sheetView tabSelected="1" topLeftCell="A67" zoomScaleNormal="100" workbookViewId="0">
      <selection activeCell="A2" sqref="A2"/>
    </sheetView>
  </sheetViews>
  <sheetFormatPr defaultRowHeight="12.75" x14ac:dyDescent="0.2"/>
  <cols>
    <col min="1" max="1" width="5.7109375" style="2" customWidth="1"/>
    <col min="2" max="2" width="9.140625" style="2" customWidth="1"/>
    <col min="3" max="3" width="9.85546875" style="2" customWidth="1"/>
    <col min="4" max="4" width="9" style="2" customWidth="1"/>
    <col min="5" max="5" width="9.140625" style="2"/>
    <col min="6" max="6" width="9" style="2" customWidth="1"/>
    <col min="7" max="16" width="9.140625" style="2"/>
    <col min="17" max="17" width="66.5703125" style="2" customWidth="1"/>
    <col min="18" max="21" width="9.140625" style="2"/>
    <col min="22" max="22" width="7.28515625" style="2" customWidth="1"/>
    <col min="23" max="16384" width="9.140625" style="2"/>
  </cols>
  <sheetData>
    <row r="1" spans="1:11" ht="20.25" thickBot="1" x14ac:dyDescent="0.35">
      <c r="A1" s="106" t="s">
        <v>160</v>
      </c>
    </row>
    <row r="2" spans="1:11" ht="16.5" thickTop="1" thickBot="1" x14ac:dyDescent="0.3">
      <c r="A2" s="55" t="s">
        <v>131</v>
      </c>
      <c r="B2" s="54"/>
      <c r="C2" s="169" t="s">
        <v>130</v>
      </c>
      <c r="D2" s="151"/>
      <c r="E2" s="151"/>
      <c r="F2" s="151"/>
      <c r="G2" s="151"/>
      <c r="H2" s="151"/>
      <c r="I2" s="151"/>
      <c r="J2" s="151"/>
      <c r="K2" s="151"/>
    </row>
    <row r="3" spans="1:11" ht="13.5" thickTop="1" x14ac:dyDescent="0.2">
      <c r="A3" s="132" t="s">
        <v>75</v>
      </c>
      <c r="B3" s="133">
        <v>26</v>
      </c>
      <c r="C3" s="170" t="s">
        <v>157</v>
      </c>
      <c r="D3" s="170"/>
      <c r="E3" s="170"/>
      <c r="F3" s="170"/>
      <c r="G3" s="170"/>
      <c r="H3" s="170"/>
      <c r="I3" s="170"/>
      <c r="J3" s="170"/>
      <c r="K3" s="170"/>
    </row>
    <row r="4" spans="1:11" x14ac:dyDescent="0.2">
      <c r="A4" s="132" t="s">
        <v>78</v>
      </c>
      <c r="B4" s="133">
        <v>26</v>
      </c>
      <c r="C4" s="129" t="s">
        <v>157</v>
      </c>
      <c r="D4" s="129"/>
      <c r="E4" s="129"/>
      <c r="F4" s="129"/>
      <c r="G4" s="129"/>
      <c r="H4" s="129"/>
      <c r="I4" s="129"/>
      <c r="J4" s="129"/>
      <c r="K4" s="129"/>
    </row>
    <row r="5" spans="1:11" x14ac:dyDescent="0.2">
      <c r="A5" s="132" t="s">
        <v>79</v>
      </c>
      <c r="B5" s="133">
        <v>25</v>
      </c>
      <c r="C5" s="170" t="s">
        <v>161</v>
      </c>
      <c r="D5" s="170"/>
      <c r="E5" s="170"/>
      <c r="F5" s="170"/>
      <c r="G5" s="170"/>
      <c r="H5" s="170"/>
      <c r="I5" s="170"/>
      <c r="J5" s="170"/>
      <c r="K5" s="170"/>
    </row>
    <row r="6" spans="1:11" x14ac:dyDescent="0.2">
      <c r="A6" s="132" t="s">
        <v>31</v>
      </c>
      <c r="B6" s="133">
        <v>25</v>
      </c>
      <c r="C6" s="170" t="s">
        <v>161</v>
      </c>
      <c r="D6" s="170"/>
      <c r="E6" s="170"/>
      <c r="F6" s="170"/>
      <c r="G6" s="170"/>
      <c r="H6" s="170"/>
      <c r="I6" s="170"/>
      <c r="J6" s="170"/>
      <c r="K6" s="170"/>
    </row>
    <row r="7" spans="1:11" x14ac:dyDescent="0.2">
      <c r="A7" s="133" t="s">
        <v>4</v>
      </c>
      <c r="B7" s="133">
        <v>25</v>
      </c>
      <c r="C7" s="170" t="s">
        <v>161</v>
      </c>
      <c r="D7" s="170"/>
      <c r="E7" s="170"/>
      <c r="F7" s="170"/>
      <c r="G7" s="170"/>
      <c r="H7" s="170"/>
      <c r="I7" s="170"/>
      <c r="J7" s="170"/>
      <c r="K7" s="170"/>
    </row>
    <row r="8" spans="1:11" x14ac:dyDescent="0.2">
      <c r="A8" s="133" t="s">
        <v>5</v>
      </c>
      <c r="B8" s="133">
        <v>25</v>
      </c>
      <c r="C8" s="170" t="s">
        <v>161</v>
      </c>
      <c r="D8" s="170"/>
      <c r="E8" s="170"/>
      <c r="F8" s="170"/>
      <c r="G8" s="170"/>
      <c r="H8" s="170"/>
      <c r="I8" s="170"/>
      <c r="J8" s="170"/>
      <c r="K8" s="170"/>
    </row>
    <row r="9" spans="1:11" x14ac:dyDescent="0.2">
      <c r="A9" s="134" t="s">
        <v>6</v>
      </c>
      <c r="B9" s="132">
        <v>25</v>
      </c>
      <c r="C9" s="170" t="s">
        <v>133</v>
      </c>
      <c r="D9" s="170"/>
      <c r="E9" s="170"/>
      <c r="F9" s="170"/>
      <c r="G9" s="170"/>
      <c r="H9" s="170"/>
      <c r="I9" s="170"/>
      <c r="J9" s="170"/>
      <c r="K9" s="170"/>
    </row>
    <row r="10" spans="1:11" x14ac:dyDescent="0.2">
      <c r="A10" s="134" t="s">
        <v>7</v>
      </c>
      <c r="B10" s="132">
        <v>25</v>
      </c>
      <c r="C10" s="170" t="s">
        <v>133</v>
      </c>
      <c r="D10" s="170"/>
      <c r="E10" s="170"/>
      <c r="F10" s="170"/>
      <c r="G10" s="170"/>
      <c r="H10" s="170"/>
      <c r="I10" s="170"/>
      <c r="J10" s="170"/>
      <c r="K10" s="170"/>
    </row>
    <row r="11" spans="1:11" x14ac:dyDescent="0.2">
      <c r="A11" s="134" t="s">
        <v>8</v>
      </c>
      <c r="B11" s="133">
        <v>25</v>
      </c>
      <c r="C11" s="170" t="s">
        <v>161</v>
      </c>
      <c r="D11" s="170"/>
      <c r="E11" s="170"/>
      <c r="F11" s="170"/>
      <c r="G11" s="170"/>
      <c r="H11" s="170"/>
      <c r="I11" s="170"/>
      <c r="J11" s="170"/>
      <c r="K11" s="170"/>
    </row>
    <row r="12" spans="1:11" x14ac:dyDescent="0.2">
      <c r="A12" s="134" t="s">
        <v>9</v>
      </c>
      <c r="B12" s="133">
        <v>25</v>
      </c>
      <c r="C12" s="170" t="s">
        <v>161</v>
      </c>
      <c r="D12" s="170"/>
      <c r="E12" s="170"/>
      <c r="F12" s="170"/>
      <c r="G12" s="170"/>
      <c r="H12" s="170"/>
      <c r="I12" s="170"/>
      <c r="J12" s="170"/>
      <c r="K12" s="170"/>
    </row>
    <row r="13" spans="1:11" x14ac:dyDescent="0.2">
      <c r="A13" s="134" t="s">
        <v>10</v>
      </c>
      <c r="B13" s="133">
        <v>25</v>
      </c>
      <c r="C13" s="170" t="s">
        <v>161</v>
      </c>
      <c r="D13" s="170"/>
      <c r="E13" s="170"/>
      <c r="F13" s="170"/>
      <c r="G13" s="170"/>
      <c r="H13" s="170"/>
      <c r="I13" s="170"/>
      <c r="J13" s="170"/>
      <c r="K13" s="170"/>
    </row>
    <row r="14" spans="1:11" x14ac:dyDescent="0.2">
      <c r="A14" s="134" t="s">
        <v>12</v>
      </c>
      <c r="B14" s="133">
        <v>25</v>
      </c>
      <c r="C14" s="170" t="s">
        <v>161</v>
      </c>
      <c r="D14" s="170"/>
      <c r="E14" s="170"/>
      <c r="F14" s="170"/>
      <c r="G14" s="170"/>
      <c r="H14" s="170"/>
      <c r="I14" s="170"/>
      <c r="J14" s="170"/>
      <c r="K14" s="170"/>
    </row>
    <row r="17" spans="1:4" s="61" customFormat="1" ht="26.25" customHeight="1" x14ac:dyDescent="0.2">
      <c r="A17" s="161" t="s">
        <v>134</v>
      </c>
      <c r="B17" s="161"/>
      <c r="C17" s="161"/>
      <c r="D17" s="60"/>
    </row>
    <row r="18" spans="1:4" x14ac:dyDescent="0.2">
      <c r="A18" s="3" t="s">
        <v>75</v>
      </c>
      <c r="B18" s="4">
        <v>490</v>
      </c>
      <c r="C18" s="9">
        <f>B18/(B3*(B3-1))</f>
        <v>0.75384615384615383</v>
      </c>
      <c r="D18" s="8"/>
    </row>
    <row r="19" spans="1:4" x14ac:dyDescent="0.2">
      <c r="A19" s="6" t="s">
        <v>78</v>
      </c>
      <c r="B19" s="4">
        <v>498</v>
      </c>
      <c r="C19" s="9">
        <f t="shared" ref="C19:C29" si="0">B19/(B4*(B4-1))</f>
        <v>0.76615384615384619</v>
      </c>
      <c r="D19" s="8"/>
    </row>
    <row r="20" spans="1:4" x14ac:dyDescent="0.2">
      <c r="A20" s="6" t="s">
        <v>79</v>
      </c>
      <c r="B20" s="4">
        <v>502</v>
      </c>
      <c r="C20" s="9">
        <f t="shared" si="0"/>
        <v>0.83666666666666667</v>
      </c>
      <c r="D20" s="8"/>
    </row>
    <row r="21" spans="1:4" x14ac:dyDescent="0.2">
      <c r="A21" s="3" t="s">
        <v>31</v>
      </c>
      <c r="B21" s="4">
        <v>502</v>
      </c>
      <c r="C21" s="9">
        <f t="shared" si="0"/>
        <v>0.83666666666666667</v>
      </c>
      <c r="D21" s="8"/>
    </row>
    <row r="22" spans="1:4" x14ac:dyDescent="0.2">
      <c r="A22" s="6" t="s">
        <v>4</v>
      </c>
      <c r="B22" s="4">
        <v>501</v>
      </c>
      <c r="C22" s="9">
        <f t="shared" si="0"/>
        <v>0.83499999999999996</v>
      </c>
      <c r="D22" s="8"/>
    </row>
    <row r="23" spans="1:4" x14ac:dyDescent="0.2">
      <c r="A23" s="6" t="s">
        <v>5</v>
      </c>
      <c r="B23" s="4">
        <v>506</v>
      </c>
      <c r="C23" s="9">
        <f t="shared" si="0"/>
        <v>0.84333333333333338</v>
      </c>
      <c r="D23" s="8"/>
    </row>
    <row r="24" spans="1:4" x14ac:dyDescent="0.2">
      <c r="A24" s="7" t="s">
        <v>6</v>
      </c>
      <c r="B24" s="129">
        <v>504</v>
      </c>
      <c r="C24" s="9">
        <f t="shared" si="0"/>
        <v>0.84</v>
      </c>
      <c r="D24" s="8"/>
    </row>
    <row r="25" spans="1:4" x14ac:dyDescent="0.2">
      <c r="A25" s="7" t="s">
        <v>7</v>
      </c>
      <c r="B25" s="4">
        <v>503</v>
      </c>
      <c r="C25" s="9">
        <f t="shared" si="0"/>
        <v>0.83833333333333337</v>
      </c>
      <c r="D25" s="8"/>
    </row>
    <row r="26" spans="1:4" x14ac:dyDescent="0.2">
      <c r="A26" s="7" t="s">
        <v>8</v>
      </c>
      <c r="B26" s="4">
        <v>498</v>
      </c>
      <c r="C26" s="9">
        <f t="shared" si="0"/>
        <v>0.83</v>
      </c>
      <c r="D26" s="8"/>
    </row>
    <row r="27" spans="1:4" x14ac:dyDescent="0.2">
      <c r="A27" s="7" t="s">
        <v>9</v>
      </c>
      <c r="B27" s="4">
        <v>515</v>
      </c>
      <c r="C27" s="9">
        <f>B27/(B12*(B12-1))</f>
        <v>0.85833333333333328</v>
      </c>
    </row>
    <row r="28" spans="1:4" x14ac:dyDescent="0.2">
      <c r="A28" s="7" t="s">
        <v>10</v>
      </c>
      <c r="B28" s="4">
        <v>512</v>
      </c>
      <c r="C28" s="9">
        <f t="shared" si="0"/>
        <v>0.85333333333333339</v>
      </c>
    </row>
    <row r="29" spans="1:4" x14ac:dyDescent="0.2">
      <c r="A29" s="7" t="s">
        <v>12</v>
      </c>
      <c r="B29" s="10">
        <v>530</v>
      </c>
      <c r="C29" s="9">
        <f t="shared" si="0"/>
        <v>0.8833333333333333</v>
      </c>
    </row>
    <row r="31" spans="1:4" ht="15" x14ac:dyDescent="0.25">
      <c r="A31" s="127"/>
      <c r="B31" s="127"/>
      <c r="C31" s="127"/>
    </row>
    <row r="32" spans="1:4" ht="15" x14ac:dyDescent="0.25">
      <c r="A32" s="127"/>
      <c r="B32" s="127"/>
      <c r="C32" s="127"/>
    </row>
    <row r="33" spans="1:3" ht="15" x14ac:dyDescent="0.25">
      <c r="A33" s="127"/>
      <c r="B33" s="127"/>
      <c r="C33" s="127"/>
    </row>
    <row r="34" spans="1:3" ht="15" x14ac:dyDescent="0.25">
      <c r="A34" s="127"/>
      <c r="B34" s="127"/>
      <c r="C34" s="127"/>
    </row>
    <row r="35" spans="1:3" ht="15" x14ac:dyDescent="0.25">
      <c r="A35" s="127"/>
      <c r="B35" s="127"/>
      <c r="C35" s="127"/>
    </row>
    <row r="36" spans="1:3" ht="15" x14ac:dyDescent="0.25">
      <c r="A36" s="127"/>
      <c r="B36" s="127"/>
      <c r="C36" s="127"/>
    </row>
    <row r="37" spans="1:3" ht="15" x14ac:dyDescent="0.25">
      <c r="A37" s="127"/>
      <c r="B37" s="127"/>
      <c r="C37" s="127"/>
    </row>
    <row r="38" spans="1:3" ht="15" x14ac:dyDescent="0.25">
      <c r="A38" s="127"/>
      <c r="B38" s="127"/>
      <c r="C38" s="127"/>
    </row>
    <row r="39" spans="1:3" ht="15" x14ac:dyDescent="0.25">
      <c r="A39" s="127"/>
      <c r="B39" s="127"/>
      <c r="C39" s="127"/>
    </row>
    <row r="40" spans="1:3" ht="15" x14ac:dyDescent="0.25">
      <c r="A40" s="127"/>
      <c r="B40" s="127"/>
      <c r="C40" s="127"/>
    </row>
    <row r="41" spans="1:3" ht="15" x14ac:dyDescent="0.25">
      <c r="A41" s="127"/>
      <c r="B41" s="127"/>
      <c r="C41" s="127"/>
    </row>
    <row r="64" spans="1:2" x14ac:dyDescent="0.2">
      <c r="A64" s="162" t="s">
        <v>11</v>
      </c>
      <c r="B64" s="162"/>
    </row>
    <row r="65" spans="1:2" x14ac:dyDescent="0.2">
      <c r="A65" s="3" t="s">
        <v>75</v>
      </c>
      <c r="B65" s="11">
        <v>126445</v>
      </c>
    </row>
    <row r="66" spans="1:2" x14ac:dyDescent="0.2">
      <c r="A66" s="6" t="s">
        <v>78</v>
      </c>
      <c r="B66" s="11">
        <v>134030</v>
      </c>
    </row>
    <row r="67" spans="1:2" x14ac:dyDescent="0.2">
      <c r="A67" s="6" t="s">
        <v>79</v>
      </c>
      <c r="B67" s="1">
        <v>155191</v>
      </c>
    </row>
    <row r="68" spans="1:2" x14ac:dyDescent="0.2">
      <c r="A68" s="3" t="s">
        <v>31</v>
      </c>
      <c r="B68" s="11">
        <v>131834</v>
      </c>
    </row>
    <row r="69" spans="1:2" x14ac:dyDescent="0.2">
      <c r="A69" s="6" t="s">
        <v>4</v>
      </c>
      <c r="B69" s="11">
        <v>136449</v>
      </c>
    </row>
    <row r="70" spans="1:2" x14ac:dyDescent="0.2">
      <c r="A70" s="6" t="s">
        <v>5</v>
      </c>
      <c r="B70" s="11">
        <v>180097</v>
      </c>
    </row>
    <row r="71" spans="1:2" x14ac:dyDescent="0.2">
      <c r="A71" s="7" t="s">
        <v>6</v>
      </c>
      <c r="B71" s="128">
        <v>157407</v>
      </c>
    </row>
    <row r="72" spans="1:2" x14ac:dyDescent="0.2">
      <c r="A72" s="7" t="s">
        <v>7</v>
      </c>
      <c r="B72" s="11">
        <v>142606</v>
      </c>
    </row>
    <row r="73" spans="1:2" x14ac:dyDescent="0.2">
      <c r="A73" s="7" t="s">
        <v>8</v>
      </c>
      <c r="B73" s="11">
        <v>166770</v>
      </c>
    </row>
    <row r="74" spans="1:2" x14ac:dyDescent="0.2">
      <c r="A74" s="7" t="s">
        <v>9</v>
      </c>
      <c r="B74" s="11">
        <v>172912</v>
      </c>
    </row>
    <row r="75" spans="1:2" x14ac:dyDescent="0.2">
      <c r="A75" s="7" t="s">
        <v>10</v>
      </c>
      <c r="B75" s="11">
        <v>155113</v>
      </c>
    </row>
    <row r="76" spans="1:2" x14ac:dyDescent="0.2">
      <c r="A76" s="7" t="s">
        <v>12</v>
      </c>
      <c r="B76" s="12">
        <v>153076</v>
      </c>
    </row>
    <row r="77" spans="1:2" x14ac:dyDescent="0.2">
      <c r="A77" s="57" t="s">
        <v>86</v>
      </c>
      <c r="B77" s="135">
        <f>SUM(B65:B76)</f>
        <v>1811930</v>
      </c>
    </row>
    <row r="78" spans="1:2" x14ac:dyDescent="0.2">
      <c r="A78" s="13" t="s">
        <v>162</v>
      </c>
      <c r="B78" s="29">
        <f>AVERAGE(B65:B76)</f>
        <v>150994.16666666666</v>
      </c>
    </row>
    <row r="88" spans="1:4" x14ac:dyDescent="0.2">
      <c r="A88" s="147" t="s">
        <v>58</v>
      </c>
      <c r="B88" s="147"/>
      <c r="C88" s="147"/>
      <c r="D88" s="147"/>
    </row>
    <row r="89" spans="1:4" x14ac:dyDescent="0.2">
      <c r="A89" s="122"/>
      <c r="B89" s="122" t="s">
        <v>0</v>
      </c>
      <c r="C89" s="122" t="s">
        <v>1</v>
      </c>
      <c r="D89" s="124" t="s">
        <v>60</v>
      </c>
    </row>
    <row r="90" spans="1:4" x14ac:dyDescent="0.2">
      <c r="A90" s="3" t="s">
        <v>75</v>
      </c>
      <c r="B90" s="6">
        <v>31921</v>
      </c>
      <c r="C90" s="6">
        <v>21390</v>
      </c>
      <c r="D90" s="6">
        <f>342+1060+19059</f>
        <v>20461</v>
      </c>
    </row>
    <row r="91" spans="1:4" x14ac:dyDescent="0.2">
      <c r="A91" s="6" t="s">
        <v>78</v>
      </c>
      <c r="B91" s="6">
        <v>34312</v>
      </c>
      <c r="C91" s="6">
        <v>23269</v>
      </c>
      <c r="D91" s="6">
        <f>347+860+21074</f>
        <v>22281</v>
      </c>
    </row>
    <row r="92" spans="1:4" x14ac:dyDescent="0.2">
      <c r="A92" s="6" t="s">
        <v>79</v>
      </c>
      <c r="B92" s="6">
        <v>40367</v>
      </c>
      <c r="C92" s="6">
        <v>25296</v>
      </c>
      <c r="D92" s="6">
        <f>347+729+23394</f>
        <v>24470</v>
      </c>
    </row>
    <row r="93" spans="1:4" x14ac:dyDescent="0.2">
      <c r="A93" s="3" t="s">
        <v>31</v>
      </c>
      <c r="B93" s="6">
        <v>37470</v>
      </c>
      <c r="C93" s="6">
        <v>21427</v>
      </c>
      <c r="D93" s="6">
        <f>281+729+18164</f>
        <v>19174</v>
      </c>
    </row>
    <row r="94" spans="1:4" x14ac:dyDescent="0.2">
      <c r="A94" s="6" t="s">
        <v>4</v>
      </c>
      <c r="B94" s="6">
        <v>32389</v>
      </c>
      <c r="C94" s="6">
        <v>20593</v>
      </c>
      <c r="D94" s="6">
        <f>354+827+19564</f>
        <v>20745</v>
      </c>
    </row>
    <row r="95" spans="1:4" x14ac:dyDescent="0.2">
      <c r="A95" s="6" t="s">
        <v>5</v>
      </c>
      <c r="B95" s="6">
        <v>45917</v>
      </c>
      <c r="C95" s="6">
        <v>31326</v>
      </c>
      <c r="D95" s="6">
        <f>359+931+25539</f>
        <v>26829</v>
      </c>
    </row>
    <row r="96" spans="1:4" x14ac:dyDescent="0.2">
      <c r="A96" s="7" t="s">
        <v>6</v>
      </c>
      <c r="B96" s="6">
        <v>36200</v>
      </c>
      <c r="C96" s="6">
        <v>25583</v>
      </c>
      <c r="D96" s="6">
        <v>26090</v>
      </c>
    </row>
    <row r="97" spans="1:4" x14ac:dyDescent="0.2">
      <c r="A97" s="7" t="s">
        <v>7</v>
      </c>
      <c r="B97" s="6">
        <v>32014</v>
      </c>
      <c r="C97" s="6">
        <v>22572</v>
      </c>
      <c r="D97" s="6">
        <v>23276</v>
      </c>
    </row>
    <row r="98" spans="1:4" x14ac:dyDescent="0.2">
      <c r="A98" s="7" t="s">
        <v>8</v>
      </c>
      <c r="B98" s="6">
        <v>35973</v>
      </c>
      <c r="C98" s="6">
        <v>24605</v>
      </c>
      <c r="D98" s="6">
        <v>26279</v>
      </c>
    </row>
    <row r="99" spans="1:4" x14ac:dyDescent="0.2">
      <c r="A99" s="7" t="s">
        <v>9</v>
      </c>
      <c r="B99" s="6">
        <v>36563</v>
      </c>
      <c r="C99" s="6">
        <v>26847</v>
      </c>
      <c r="D99" s="6">
        <f>388+1690+26451</f>
        <v>28529</v>
      </c>
    </row>
    <row r="100" spans="1:4" x14ac:dyDescent="0.2">
      <c r="A100" s="7" t="s">
        <v>10</v>
      </c>
      <c r="B100" s="6">
        <v>33590</v>
      </c>
      <c r="C100" s="6">
        <v>27289</v>
      </c>
      <c r="D100" s="6">
        <v>26843</v>
      </c>
    </row>
    <row r="101" spans="1:4" x14ac:dyDescent="0.2">
      <c r="A101" s="7" t="s">
        <v>12</v>
      </c>
      <c r="B101" s="16">
        <v>34493</v>
      </c>
      <c r="C101" s="16">
        <v>26579</v>
      </c>
      <c r="D101" s="16">
        <v>25542</v>
      </c>
    </row>
    <row r="102" spans="1:4" x14ac:dyDescent="0.2">
      <c r="A102" s="17"/>
      <c r="B102" s="135">
        <f>SUM(B90:B101)</f>
        <v>431209</v>
      </c>
      <c r="C102" s="135">
        <f>SUM(C90:C101)</f>
        <v>296776</v>
      </c>
      <c r="D102" s="135">
        <f t="shared" ref="D102" si="1">SUM(D90:D101)</f>
        <v>290519</v>
      </c>
    </row>
    <row r="104" spans="1:4" x14ac:dyDescent="0.2">
      <c r="D104" s="130"/>
    </row>
    <row r="105" spans="1:4" x14ac:dyDescent="0.2">
      <c r="A105" s="2" t="s">
        <v>163</v>
      </c>
      <c r="B105" s="29">
        <f>AVERAGE(B90:B101)</f>
        <v>35934.083333333336</v>
      </c>
      <c r="C105" s="29">
        <f>AVERAGE(C90:C101)</f>
        <v>24731.333333333332</v>
      </c>
      <c r="D105" s="130"/>
    </row>
    <row r="106" spans="1:4" x14ac:dyDescent="0.2">
      <c r="D106" s="130"/>
    </row>
    <row r="107" spans="1:4" x14ac:dyDescent="0.2">
      <c r="D107" s="130"/>
    </row>
    <row r="108" spans="1:4" x14ac:dyDescent="0.2">
      <c r="D108" s="130"/>
    </row>
    <row r="109" spans="1:4" x14ac:dyDescent="0.2">
      <c r="D109" s="130"/>
    </row>
    <row r="110" spans="1:4" x14ac:dyDescent="0.2">
      <c r="D110" s="130"/>
    </row>
    <row r="111" spans="1:4" x14ac:dyDescent="0.2">
      <c r="D111" s="130"/>
    </row>
    <row r="112" spans="1:4" x14ac:dyDescent="0.2">
      <c r="D112" s="130"/>
    </row>
    <row r="140" spans="1:8" x14ac:dyDescent="0.2">
      <c r="E140" s="19"/>
    </row>
    <row r="141" spans="1:8" x14ac:dyDescent="0.2">
      <c r="A141" s="169" t="s">
        <v>35</v>
      </c>
      <c r="B141" s="151"/>
      <c r="C141" s="151"/>
      <c r="D141" s="151"/>
      <c r="E141" s="151"/>
      <c r="F141" s="151"/>
      <c r="G141" s="151"/>
      <c r="H141" s="2" t="s">
        <v>153</v>
      </c>
    </row>
    <row r="142" spans="1:8" x14ac:dyDescent="0.2">
      <c r="A142" s="104" t="s">
        <v>0</v>
      </c>
      <c r="B142" s="220" t="s">
        <v>36</v>
      </c>
      <c r="C142" s="221"/>
      <c r="D142" s="221"/>
      <c r="E142" s="222"/>
      <c r="F142" s="137">
        <v>431209</v>
      </c>
      <c r="G142" s="20">
        <f>F142/F154</f>
        <v>0.23798325542377466</v>
      </c>
    </row>
    <row r="143" spans="1:8" x14ac:dyDescent="0.2">
      <c r="A143" s="104" t="s">
        <v>37</v>
      </c>
      <c r="B143" s="220" t="s">
        <v>38</v>
      </c>
      <c r="C143" s="221"/>
      <c r="D143" s="221"/>
      <c r="E143" s="222"/>
      <c r="F143" s="137">
        <v>26459</v>
      </c>
      <c r="G143" s="20">
        <f>F143/F154</f>
        <v>1.4602661250710568E-2</v>
      </c>
    </row>
    <row r="144" spans="1:8" x14ac:dyDescent="0.2">
      <c r="A144" s="104" t="s">
        <v>39</v>
      </c>
      <c r="B144" s="220" t="s">
        <v>40</v>
      </c>
      <c r="C144" s="221"/>
      <c r="D144" s="221"/>
      <c r="E144" s="222"/>
      <c r="F144" s="137">
        <v>427600</v>
      </c>
      <c r="G144" s="20">
        <f>F144/F154</f>
        <v>0.23599145662360024</v>
      </c>
    </row>
    <row r="145" spans="1:23" x14ac:dyDescent="0.2">
      <c r="A145" s="7" t="s">
        <v>1</v>
      </c>
      <c r="B145" s="153" t="s">
        <v>41</v>
      </c>
      <c r="C145" s="154"/>
      <c r="D145" s="154"/>
      <c r="E145" s="155"/>
      <c r="F145" s="6">
        <v>296776</v>
      </c>
      <c r="G145" s="20">
        <f>F145/F154</f>
        <v>0.1637899918871038</v>
      </c>
    </row>
    <row r="146" spans="1:23" x14ac:dyDescent="0.2">
      <c r="A146" s="7" t="s">
        <v>42</v>
      </c>
      <c r="B146" s="153" t="s">
        <v>43</v>
      </c>
      <c r="C146" s="154"/>
      <c r="D146" s="154"/>
      <c r="E146" s="155"/>
      <c r="F146" s="6">
        <v>302193</v>
      </c>
      <c r="G146" s="20">
        <f>F146/F154</f>
        <v>0.16677962172931626</v>
      </c>
      <c r="U146" s="136"/>
      <c r="V146" s="136"/>
      <c r="W146" s="138"/>
    </row>
    <row r="147" spans="1:23" x14ac:dyDescent="0.2">
      <c r="A147" s="7" t="s">
        <v>44</v>
      </c>
      <c r="B147" s="153" t="s">
        <v>45</v>
      </c>
      <c r="C147" s="154"/>
      <c r="D147" s="154"/>
      <c r="E147" s="155"/>
      <c r="F147" s="6">
        <v>4371</v>
      </c>
      <c r="G147" s="20">
        <f>F147/F154</f>
        <v>2.4123448477590195E-3</v>
      </c>
      <c r="U147" s="136"/>
      <c r="V147" s="136"/>
      <c r="W147" s="138"/>
    </row>
    <row r="148" spans="1:23" x14ac:dyDescent="0.2">
      <c r="A148" s="7" t="s">
        <v>46</v>
      </c>
      <c r="B148" s="153" t="s">
        <v>47</v>
      </c>
      <c r="C148" s="154"/>
      <c r="D148" s="154"/>
      <c r="E148" s="155"/>
      <c r="F148" s="6">
        <v>14016</v>
      </c>
      <c r="G148" s="20">
        <f>F148/F154</f>
        <v>7.7353981665958397E-3</v>
      </c>
      <c r="U148" s="136"/>
      <c r="V148" s="136"/>
      <c r="W148" s="138"/>
    </row>
    <row r="149" spans="1:23" x14ac:dyDescent="0.2">
      <c r="A149" s="7" t="s">
        <v>48</v>
      </c>
      <c r="B149" s="153" t="s">
        <v>49</v>
      </c>
      <c r="C149" s="154"/>
      <c r="D149" s="154"/>
      <c r="E149" s="155"/>
      <c r="F149" s="6">
        <v>272132</v>
      </c>
      <c r="G149" s="20">
        <f>F149/F154</f>
        <v>0.150189024962333</v>
      </c>
    </row>
    <row r="150" spans="1:23" x14ac:dyDescent="0.2">
      <c r="A150" s="7" t="s">
        <v>50</v>
      </c>
      <c r="B150" s="153" t="s">
        <v>51</v>
      </c>
      <c r="C150" s="154"/>
      <c r="D150" s="154"/>
      <c r="E150" s="155"/>
      <c r="F150" s="6">
        <v>18163</v>
      </c>
      <c r="G150" s="20">
        <f>F150/F154</f>
        <v>1.0024117929500588E-2</v>
      </c>
    </row>
    <row r="151" spans="1:23" x14ac:dyDescent="0.2">
      <c r="A151" s="7" t="s">
        <v>52</v>
      </c>
      <c r="B151" s="153" t="s">
        <v>53</v>
      </c>
      <c r="C151" s="154"/>
      <c r="D151" s="154"/>
      <c r="E151" s="155"/>
      <c r="F151" s="6">
        <v>5695</v>
      </c>
      <c r="G151" s="20">
        <f>F151/F154</f>
        <v>3.1430574028798023E-3</v>
      </c>
    </row>
    <row r="152" spans="1:23" x14ac:dyDescent="0.2">
      <c r="A152" s="7" t="s">
        <v>54</v>
      </c>
      <c r="B152" s="156" t="s">
        <v>59</v>
      </c>
      <c r="C152" s="154"/>
      <c r="D152" s="154"/>
      <c r="E152" s="155"/>
      <c r="F152" s="6">
        <v>7576</v>
      </c>
      <c r="G152" s="20">
        <f>F152/F154</f>
        <v>4.1811769770355367E-3</v>
      </c>
    </row>
    <row r="153" spans="1:23" x14ac:dyDescent="0.2">
      <c r="A153" s="7" t="s">
        <v>55</v>
      </c>
      <c r="B153" s="153" t="s">
        <v>56</v>
      </c>
      <c r="C153" s="154"/>
      <c r="D153" s="154"/>
      <c r="E153" s="155"/>
      <c r="F153" s="6">
        <v>5740</v>
      </c>
      <c r="G153" s="20">
        <f>F153/F154</f>
        <v>3.1678927993907049E-3</v>
      </c>
    </row>
    <row r="154" spans="1:23" x14ac:dyDescent="0.2">
      <c r="A154" s="158"/>
      <c r="B154" s="159"/>
      <c r="C154" s="159"/>
      <c r="D154" s="159"/>
      <c r="E154" s="160"/>
      <c r="F154" s="18">
        <f>SUM(F142:F153)</f>
        <v>1811930</v>
      </c>
      <c r="G154" s="17"/>
      <c r="H154" s="29">
        <f>F154-B77</f>
        <v>0</v>
      </c>
    </row>
    <row r="164" spans="1:6" x14ac:dyDescent="0.2">
      <c r="A164" s="151" t="s">
        <v>65</v>
      </c>
      <c r="B164" s="151"/>
      <c r="C164" s="151"/>
      <c r="D164" s="151"/>
      <c r="E164" s="151"/>
      <c r="F164" s="13" t="s">
        <v>153</v>
      </c>
    </row>
    <row r="165" spans="1:6" x14ac:dyDescent="0.2">
      <c r="A165" s="168" t="s">
        <v>66</v>
      </c>
      <c r="B165" s="168"/>
      <c r="C165" s="168"/>
      <c r="D165" s="6">
        <v>320799</v>
      </c>
      <c r="E165" s="20">
        <f>D165/D167</f>
        <v>0.74401113237084715</v>
      </c>
    </row>
    <row r="166" spans="1:6" x14ac:dyDescent="0.2">
      <c r="A166" s="168" t="s">
        <v>67</v>
      </c>
      <c r="B166" s="168"/>
      <c r="C166" s="168"/>
      <c r="D166" s="6">
        <v>110376</v>
      </c>
      <c r="E166" s="20">
        <f>D166/D167</f>
        <v>0.25598886762915291</v>
      </c>
    </row>
    <row r="167" spans="1:6" x14ac:dyDescent="0.2">
      <c r="A167" s="152"/>
      <c r="B167" s="152"/>
      <c r="C167" s="152"/>
      <c r="D167" s="131">
        <f>SUM(D165:D166)</f>
        <v>431175</v>
      </c>
      <c r="E167" s="17"/>
      <c r="F167" s="29">
        <f>D167-F142</f>
        <v>-34</v>
      </c>
    </row>
    <row r="169" spans="1:6" x14ac:dyDescent="0.2">
      <c r="A169" s="151" t="s">
        <v>68</v>
      </c>
      <c r="B169" s="151"/>
      <c r="C169" s="151"/>
      <c r="D169" s="151"/>
      <c r="E169" s="151"/>
      <c r="F169" s="13" t="s">
        <v>153</v>
      </c>
    </row>
    <row r="170" spans="1:6" x14ac:dyDescent="0.2">
      <c r="A170" s="171" t="s">
        <v>69</v>
      </c>
      <c r="B170" s="172"/>
      <c r="C170" s="173"/>
      <c r="D170" s="21">
        <v>244604</v>
      </c>
      <c r="E170" s="22">
        <f>D170/D172</f>
        <v>0.84419855943288458</v>
      </c>
    </row>
    <row r="171" spans="1:6" x14ac:dyDescent="0.2">
      <c r="A171" s="171" t="s">
        <v>70</v>
      </c>
      <c r="B171" s="172"/>
      <c r="C171" s="173"/>
      <c r="D171" s="21">
        <v>45143</v>
      </c>
      <c r="E171" s="22">
        <f>D171/D172</f>
        <v>0.15580144056711545</v>
      </c>
    </row>
    <row r="172" spans="1:6" x14ac:dyDescent="0.2">
      <c r="A172" s="152"/>
      <c r="B172" s="152"/>
      <c r="C172" s="152"/>
      <c r="D172" s="131">
        <f>SUM(D170:D171)</f>
        <v>289747</v>
      </c>
      <c r="E172" s="17"/>
      <c r="F172" s="29">
        <f>D172-F145</f>
        <v>-7029</v>
      </c>
    </row>
    <row r="176" spans="1:6" x14ac:dyDescent="0.2">
      <c r="A176" s="151" t="s">
        <v>71</v>
      </c>
      <c r="B176" s="151"/>
      <c r="C176" s="151"/>
      <c r="D176" s="151"/>
      <c r="E176" s="151"/>
    </row>
    <row r="177" spans="1:6" x14ac:dyDescent="0.2">
      <c r="A177" s="171" t="s">
        <v>62</v>
      </c>
      <c r="B177" s="172"/>
      <c r="C177" s="173"/>
      <c r="D177" s="34">
        <f>D172-D178-D179</f>
        <v>261944</v>
      </c>
      <c r="E177" s="22">
        <f>D177/D180</f>
        <v>0.90404387275795783</v>
      </c>
    </row>
    <row r="178" spans="1:6" x14ac:dyDescent="0.2">
      <c r="A178" s="171" t="s">
        <v>72</v>
      </c>
      <c r="B178" s="172"/>
      <c r="C178" s="173"/>
      <c r="D178" s="34">
        <v>27704</v>
      </c>
      <c r="E178" s="22">
        <f>D178/D180</f>
        <v>9.5614449847625682E-2</v>
      </c>
    </row>
    <row r="179" spans="1:6" x14ac:dyDescent="0.2">
      <c r="A179" s="171" t="s">
        <v>61</v>
      </c>
      <c r="B179" s="172"/>
      <c r="C179" s="173"/>
      <c r="D179" s="34">
        <v>99</v>
      </c>
      <c r="E179" s="22">
        <f>D179/D180</f>
        <v>3.4167739441650822E-4</v>
      </c>
    </row>
    <row r="180" spans="1:6" x14ac:dyDescent="0.2">
      <c r="A180" s="152"/>
      <c r="B180" s="152"/>
      <c r="C180" s="152"/>
      <c r="D180" s="131">
        <f>SUM(D177:D179)</f>
        <v>289747</v>
      </c>
      <c r="E180" s="17"/>
    </row>
    <row r="183" spans="1:6" x14ac:dyDescent="0.2">
      <c r="A183" s="151" t="s">
        <v>152</v>
      </c>
      <c r="B183" s="151"/>
      <c r="C183" s="151"/>
      <c r="D183" s="151"/>
      <c r="E183" s="151"/>
    </row>
    <row r="184" spans="1:6" x14ac:dyDescent="0.2">
      <c r="A184" s="171" t="s">
        <v>62</v>
      </c>
      <c r="B184" s="172"/>
      <c r="C184" s="173"/>
      <c r="D184" s="34">
        <f>F149-D185-D186</f>
        <v>249197</v>
      </c>
      <c r="E184" s="22">
        <f>D184/D187</f>
        <v>0.91572104713888847</v>
      </c>
    </row>
    <row r="185" spans="1:6" x14ac:dyDescent="0.2">
      <c r="A185" s="171" t="s">
        <v>72</v>
      </c>
      <c r="B185" s="172"/>
      <c r="C185" s="173"/>
      <c r="D185" s="34">
        <v>22841</v>
      </c>
      <c r="E185" s="22">
        <f>D185/D187</f>
        <v>8.3933532256404986E-2</v>
      </c>
    </row>
    <row r="186" spans="1:6" x14ac:dyDescent="0.2">
      <c r="A186" s="171" t="s">
        <v>61</v>
      </c>
      <c r="B186" s="172"/>
      <c r="C186" s="173"/>
      <c r="D186" s="34">
        <v>94</v>
      </c>
      <c r="E186" s="22">
        <f>D186/D187</f>
        <v>3.4542060470653949E-4</v>
      </c>
    </row>
    <row r="187" spans="1:6" x14ac:dyDescent="0.2">
      <c r="A187" s="152"/>
      <c r="B187" s="152"/>
      <c r="C187" s="152"/>
      <c r="D187" s="23">
        <f>SUM(D184:D186)</f>
        <v>272132</v>
      </c>
      <c r="E187" s="17"/>
    </row>
    <row r="190" spans="1:6" x14ac:dyDescent="0.2">
      <c r="A190" s="167" t="s">
        <v>32</v>
      </c>
      <c r="B190" s="167"/>
      <c r="C190" s="167"/>
      <c r="D190" s="167"/>
      <c r="E190" s="167"/>
      <c r="F190" s="167"/>
    </row>
    <row r="191" spans="1:6" ht="13.5" customHeight="1" x14ac:dyDescent="0.2">
      <c r="A191" s="165" t="s">
        <v>82</v>
      </c>
      <c r="B191" s="165"/>
      <c r="C191" s="165"/>
      <c r="D191" s="165"/>
      <c r="E191" s="31">
        <v>1</v>
      </c>
      <c r="F191" s="20">
        <f>E191/E$196</f>
        <v>2.2025218875612576E-6</v>
      </c>
    </row>
    <row r="192" spans="1:6" ht="12.75" customHeight="1" x14ac:dyDescent="0.2">
      <c r="A192" s="165" t="s">
        <v>83</v>
      </c>
      <c r="B192" s="165"/>
      <c r="C192" s="165"/>
      <c r="D192" s="165"/>
      <c r="E192" s="31">
        <v>5995</v>
      </c>
      <c r="F192" s="20">
        <f t="shared" ref="F192:F195" si="2">E192/E$196</f>
        <v>1.320411871592974E-2</v>
      </c>
    </row>
    <row r="193" spans="1:7" ht="12.75" customHeight="1" x14ac:dyDescent="0.2">
      <c r="A193" s="165" t="s">
        <v>84</v>
      </c>
      <c r="B193" s="165"/>
      <c r="C193" s="165"/>
      <c r="D193" s="165"/>
      <c r="E193" s="31">
        <v>340</v>
      </c>
      <c r="F193" s="20">
        <f t="shared" si="2"/>
        <v>7.4885744177082762E-4</v>
      </c>
    </row>
    <row r="194" spans="1:7" ht="12.75" customHeight="1" x14ac:dyDescent="0.2">
      <c r="A194" s="165" t="s">
        <v>85</v>
      </c>
      <c r="B194" s="165"/>
      <c r="C194" s="165"/>
      <c r="D194" s="165"/>
      <c r="E194" s="31">
        <v>20089</v>
      </c>
      <c r="F194" s="20">
        <f t="shared" si="2"/>
        <v>4.4246462199218108E-2</v>
      </c>
    </row>
    <row r="195" spans="1:7" ht="13.5" customHeight="1" x14ac:dyDescent="0.2">
      <c r="A195" s="165" t="s">
        <v>81</v>
      </c>
      <c r="B195" s="165"/>
      <c r="C195" s="165"/>
      <c r="D195" s="165"/>
      <c r="E195" s="31">
        <v>427600</v>
      </c>
      <c r="F195" s="20">
        <f t="shared" si="2"/>
        <v>0.94179835912119381</v>
      </c>
    </row>
    <row r="196" spans="1:7" x14ac:dyDescent="0.2">
      <c r="A196" s="177" t="s">
        <v>86</v>
      </c>
      <c r="B196" s="177"/>
      <c r="C196" s="177"/>
      <c r="D196" s="177"/>
      <c r="E196" s="32">
        <f>SUM(E191:E195)</f>
        <v>454025</v>
      </c>
      <c r="F196" s="30"/>
    </row>
    <row r="199" spans="1:7" x14ac:dyDescent="0.2">
      <c r="A199" s="167" t="s">
        <v>33</v>
      </c>
      <c r="B199" s="167"/>
      <c r="C199" s="167"/>
      <c r="D199" s="167"/>
      <c r="E199" s="167"/>
      <c r="F199" s="167"/>
      <c r="G199" s="167"/>
    </row>
    <row r="200" spans="1:7" x14ac:dyDescent="0.2">
      <c r="A200" s="170" t="s">
        <v>73</v>
      </c>
      <c r="B200" s="170"/>
      <c r="C200" s="170"/>
      <c r="D200" s="170"/>
      <c r="E200" s="170"/>
      <c r="F200" s="7">
        <v>180128</v>
      </c>
      <c r="G200" s="20">
        <f>F200/F$207</f>
        <v>0.62002140995941746</v>
      </c>
    </row>
    <row r="201" spans="1:7" x14ac:dyDescent="0.2">
      <c r="A201" s="170" t="s">
        <v>74</v>
      </c>
      <c r="B201" s="170"/>
      <c r="C201" s="170"/>
      <c r="D201" s="170"/>
      <c r="E201" s="170"/>
      <c r="F201" s="7">
        <v>92004</v>
      </c>
      <c r="G201" s="20">
        <f t="shared" ref="G201:G206" si="3">F201/F$207</f>
        <v>0.31668840936393144</v>
      </c>
    </row>
    <row r="202" spans="1:7" x14ac:dyDescent="0.2">
      <c r="A202" s="170" t="s">
        <v>57</v>
      </c>
      <c r="B202" s="170"/>
      <c r="C202" s="170"/>
      <c r="D202" s="170"/>
      <c r="E202" s="170"/>
      <c r="F202" s="6">
        <v>4371</v>
      </c>
      <c r="G202" s="20">
        <f t="shared" si="3"/>
        <v>1.504548755847294E-2</v>
      </c>
    </row>
    <row r="203" spans="1:7" ht="15" x14ac:dyDescent="0.25">
      <c r="A203" s="170" t="s">
        <v>83</v>
      </c>
      <c r="B203" s="170"/>
      <c r="C203" s="170"/>
      <c r="D203" s="170"/>
      <c r="E203" s="170"/>
      <c r="F203" s="33">
        <v>4156</v>
      </c>
      <c r="G203" s="20">
        <f t="shared" si="3"/>
        <v>1.4305432691149289E-2</v>
      </c>
    </row>
    <row r="204" spans="1:7" ht="15" x14ac:dyDescent="0.25">
      <c r="A204" s="166" t="s">
        <v>84</v>
      </c>
      <c r="B204" s="166"/>
      <c r="C204" s="166"/>
      <c r="D204" s="166"/>
      <c r="E204" s="166"/>
      <c r="F204" s="33">
        <v>108</v>
      </c>
      <c r="G204" s="20">
        <f t="shared" si="3"/>
        <v>3.7174849149281116E-4</v>
      </c>
    </row>
    <row r="205" spans="1:7" ht="15" x14ac:dyDescent="0.25">
      <c r="A205" s="176" t="s">
        <v>87</v>
      </c>
      <c r="B205" s="176"/>
      <c r="C205" s="176"/>
      <c r="D205" s="176"/>
      <c r="E205" s="176"/>
      <c r="F205" s="33">
        <v>9751</v>
      </c>
      <c r="G205" s="20">
        <f t="shared" si="3"/>
        <v>3.3564069819874087E-2</v>
      </c>
    </row>
    <row r="206" spans="1:7" ht="15" x14ac:dyDescent="0.25">
      <c r="A206" s="156" t="s">
        <v>89</v>
      </c>
      <c r="B206" s="174"/>
      <c r="C206" s="174"/>
      <c r="D206" s="174"/>
      <c r="E206" s="175"/>
      <c r="F206" s="33">
        <v>1</v>
      </c>
      <c r="G206" s="20">
        <f t="shared" si="3"/>
        <v>3.4421156619704736E-6</v>
      </c>
    </row>
    <row r="207" spans="1:7" x14ac:dyDescent="0.2">
      <c r="A207" s="179"/>
      <c r="B207" s="179"/>
      <c r="C207" s="179"/>
      <c r="D207" s="179"/>
      <c r="E207" s="179"/>
      <c r="F207" s="32">
        <f>SUM(F200:F206)</f>
        <v>290519</v>
      </c>
      <c r="G207" s="30"/>
    </row>
    <row r="211" spans="1:4" x14ac:dyDescent="0.2">
      <c r="A211" s="146" t="s">
        <v>145</v>
      </c>
      <c r="B211" s="147"/>
      <c r="C211" s="147"/>
      <c r="D211" s="147"/>
    </row>
    <row r="212" spans="1:4" ht="15" x14ac:dyDescent="0.25">
      <c r="A212" s="123"/>
      <c r="B212" s="101" t="s">
        <v>94</v>
      </c>
      <c r="C212" s="102" t="s">
        <v>135</v>
      </c>
      <c r="D212" s="103" t="s">
        <v>96</v>
      </c>
    </row>
    <row r="213" spans="1:4" ht="15" x14ac:dyDescent="0.25">
      <c r="A213" s="110" t="s">
        <v>13</v>
      </c>
      <c r="B213" s="111">
        <v>24</v>
      </c>
      <c r="C213" s="112">
        <f t="shared" ref="C213:C239" si="4">B213/C$241</f>
        <v>0.96</v>
      </c>
      <c r="D213" s="113">
        <f t="shared" ref="D213:D239" si="5">B213/27</f>
        <v>0.88888888888888884</v>
      </c>
    </row>
    <row r="214" spans="1:4" ht="15" x14ac:dyDescent="0.25">
      <c r="A214" s="110" t="s">
        <v>14</v>
      </c>
      <c r="B214" s="111">
        <v>24</v>
      </c>
      <c r="C214" s="112">
        <f t="shared" si="4"/>
        <v>0.96</v>
      </c>
      <c r="D214" s="113">
        <f t="shared" si="5"/>
        <v>0.88888888888888884</v>
      </c>
    </row>
    <row r="215" spans="1:4" x14ac:dyDescent="0.2">
      <c r="A215" s="7" t="s">
        <v>15</v>
      </c>
      <c r="B215" s="11">
        <v>22</v>
      </c>
      <c r="C215" s="20">
        <f t="shared" si="4"/>
        <v>0.88</v>
      </c>
      <c r="D215" s="20">
        <f t="shared" si="5"/>
        <v>0.81481481481481477</v>
      </c>
    </row>
    <row r="216" spans="1:4" x14ac:dyDescent="0.2">
      <c r="A216" s="7" t="s">
        <v>80</v>
      </c>
      <c r="B216" s="11">
        <v>20</v>
      </c>
      <c r="C216" s="20">
        <f t="shared" si="4"/>
        <v>0.8</v>
      </c>
      <c r="D216" s="20">
        <f t="shared" si="5"/>
        <v>0.7407407407407407</v>
      </c>
    </row>
    <row r="217" spans="1:4" x14ac:dyDescent="0.2">
      <c r="A217" s="7" t="s">
        <v>16</v>
      </c>
      <c r="B217" s="11">
        <v>22</v>
      </c>
      <c r="C217" s="20">
        <f t="shared" si="4"/>
        <v>0.88</v>
      </c>
      <c r="D217" s="20">
        <f t="shared" si="5"/>
        <v>0.81481481481481477</v>
      </c>
    </row>
    <row r="218" spans="1:4" ht="15" x14ac:dyDescent="0.25">
      <c r="A218" s="110" t="s">
        <v>17</v>
      </c>
      <c r="B218" s="111">
        <v>24</v>
      </c>
      <c r="C218" s="112">
        <f t="shared" si="4"/>
        <v>0.96</v>
      </c>
      <c r="D218" s="113">
        <f t="shared" si="5"/>
        <v>0.88888888888888884</v>
      </c>
    </row>
    <row r="219" spans="1:4" x14ac:dyDescent="0.2">
      <c r="A219" s="7" t="s">
        <v>18</v>
      </c>
      <c r="B219" s="11">
        <v>23</v>
      </c>
      <c r="C219" s="20">
        <f t="shared" si="4"/>
        <v>0.92</v>
      </c>
      <c r="D219" s="20">
        <f t="shared" si="5"/>
        <v>0.85185185185185186</v>
      </c>
    </row>
    <row r="220" spans="1:4" x14ac:dyDescent="0.2">
      <c r="A220" s="7" t="s">
        <v>19</v>
      </c>
      <c r="B220" s="11">
        <v>22</v>
      </c>
      <c r="C220" s="20">
        <f t="shared" si="4"/>
        <v>0.88</v>
      </c>
      <c r="D220" s="20">
        <f t="shared" si="5"/>
        <v>0.81481481481481477</v>
      </c>
    </row>
    <row r="221" spans="1:4" ht="15" x14ac:dyDescent="0.25">
      <c r="A221" s="110" t="s">
        <v>20</v>
      </c>
      <c r="B221" s="114">
        <v>24</v>
      </c>
      <c r="C221" s="115">
        <f t="shared" si="4"/>
        <v>0.96</v>
      </c>
      <c r="D221" s="115">
        <f t="shared" si="5"/>
        <v>0.88888888888888884</v>
      </c>
    </row>
    <row r="222" spans="1:4" ht="15" x14ac:dyDescent="0.25">
      <c r="A222" s="110" t="s">
        <v>21</v>
      </c>
      <c r="B222" s="111">
        <v>24</v>
      </c>
      <c r="C222" s="112">
        <f t="shared" si="4"/>
        <v>0.96</v>
      </c>
      <c r="D222" s="113">
        <f t="shared" si="5"/>
        <v>0.88888888888888884</v>
      </c>
    </row>
    <row r="223" spans="1:4" ht="15" x14ac:dyDescent="0.25">
      <c r="A223" s="110" t="s">
        <v>22</v>
      </c>
      <c r="B223" s="114">
        <v>24</v>
      </c>
      <c r="C223" s="115">
        <f t="shared" si="4"/>
        <v>0.96</v>
      </c>
      <c r="D223" s="115">
        <f t="shared" si="5"/>
        <v>0.88888888888888884</v>
      </c>
    </row>
    <row r="224" spans="1:4" x14ac:dyDescent="0.2">
      <c r="A224" s="7" t="s">
        <v>23</v>
      </c>
      <c r="B224" s="11">
        <v>22</v>
      </c>
      <c r="C224" s="20">
        <f t="shared" si="4"/>
        <v>0.88</v>
      </c>
      <c r="D224" s="20">
        <f t="shared" si="5"/>
        <v>0.81481481481481477</v>
      </c>
    </row>
    <row r="225" spans="1:4" x14ac:dyDescent="0.2">
      <c r="A225" s="7" t="s">
        <v>24</v>
      </c>
      <c r="B225" s="11">
        <v>18</v>
      </c>
      <c r="C225" s="20">
        <f t="shared" si="4"/>
        <v>0.72</v>
      </c>
      <c r="D225" s="20">
        <f t="shared" si="5"/>
        <v>0.66666666666666663</v>
      </c>
    </row>
    <row r="226" spans="1:4" x14ac:dyDescent="0.2">
      <c r="A226" s="7" t="s">
        <v>90</v>
      </c>
      <c r="B226" s="11">
        <v>14</v>
      </c>
      <c r="C226" s="20">
        <f t="shared" si="4"/>
        <v>0.56000000000000005</v>
      </c>
      <c r="D226" s="20">
        <f t="shared" si="5"/>
        <v>0.51851851851851849</v>
      </c>
    </row>
    <row r="227" spans="1:4" x14ac:dyDescent="0.2">
      <c r="A227" s="7" t="s">
        <v>2</v>
      </c>
      <c r="B227" s="11">
        <v>20</v>
      </c>
      <c r="C227" s="20">
        <f t="shared" si="4"/>
        <v>0.8</v>
      </c>
      <c r="D227" s="20">
        <f t="shared" si="5"/>
        <v>0.7407407407407407</v>
      </c>
    </row>
    <row r="228" spans="1:4" x14ac:dyDescent="0.2">
      <c r="A228" s="7" t="s">
        <v>25</v>
      </c>
      <c r="B228" s="11">
        <v>23</v>
      </c>
      <c r="C228" s="20">
        <f t="shared" si="4"/>
        <v>0.92</v>
      </c>
      <c r="D228" s="20">
        <f t="shared" si="5"/>
        <v>0.85185185185185186</v>
      </c>
    </row>
    <row r="229" spans="1:4" x14ac:dyDescent="0.2">
      <c r="A229" s="7" t="s">
        <v>77</v>
      </c>
      <c r="B229" s="11">
        <v>23</v>
      </c>
      <c r="C229" s="20">
        <f t="shared" si="4"/>
        <v>0.92</v>
      </c>
      <c r="D229" s="20">
        <f t="shared" si="5"/>
        <v>0.85185185185185186</v>
      </c>
    </row>
    <row r="230" spans="1:4" x14ac:dyDescent="0.2">
      <c r="A230" s="7" t="s">
        <v>26</v>
      </c>
      <c r="B230" s="11">
        <v>22</v>
      </c>
      <c r="C230" s="20">
        <f t="shared" si="4"/>
        <v>0.88</v>
      </c>
      <c r="D230" s="20">
        <f t="shared" si="5"/>
        <v>0.81481481481481477</v>
      </c>
    </row>
    <row r="231" spans="1:4" x14ac:dyDescent="0.2">
      <c r="A231" s="7" t="s">
        <v>91</v>
      </c>
      <c r="B231" s="11">
        <v>21</v>
      </c>
      <c r="C231" s="20">
        <f t="shared" si="4"/>
        <v>0.84</v>
      </c>
      <c r="D231" s="20">
        <f t="shared" si="5"/>
        <v>0.77777777777777779</v>
      </c>
    </row>
    <row r="232" spans="1:4" ht="15" x14ac:dyDescent="0.25">
      <c r="A232" s="110" t="s">
        <v>27</v>
      </c>
      <c r="B232" s="111">
        <v>25</v>
      </c>
      <c r="C232" s="112">
        <f t="shared" si="4"/>
        <v>1</v>
      </c>
      <c r="D232" s="113">
        <f t="shared" si="5"/>
        <v>0.92592592592592593</v>
      </c>
    </row>
    <row r="233" spans="1:4" x14ac:dyDescent="0.2">
      <c r="A233" s="28" t="s">
        <v>156</v>
      </c>
      <c r="B233" s="11">
        <v>1</v>
      </c>
      <c r="C233" s="20">
        <f t="shared" si="4"/>
        <v>0.04</v>
      </c>
      <c r="D233" s="20">
        <f t="shared" ref="D233" si="6">B233/27</f>
        <v>3.7037037037037035E-2</v>
      </c>
    </row>
    <row r="234" spans="1:4" ht="15" x14ac:dyDescent="0.25">
      <c r="A234" s="110" t="s">
        <v>28</v>
      </c>
      <c r="B234" s="111">
        <v>24</v>
      </c>
      <c r="C234" s="112">
        <f t="shared" si="4"/>
        <v>0.96</v>
      </c>
      <c r="D234" s="113">
        <f t="shared" si="5"/>
        <v>0.88888888888888884</v>
      </c>
    </row>
    <row r="235" spans="1:4" ht="15" x14ac:dyDescent="0.25">
      <c r="A235" s="110" t="s">
        <v>29</v>
      </c>
      <c r="B235" s="111">
        <v>24</v>
      </c>
      <c r="C235" s="112">
        <f t="shared" si="4"/>
        <v>0.96</v>
      </c>
      <c r="D235" s="113">
        <f t="shared" si="5"/>
        <v>0.88888888888888884</v>
      </c>
    </row>
    <row r="236" spans="1:4" ht="15" x14ac:dyDescent="0.25">
      <c r="A236" s="110" t="s">
        <v>30</v>
      </c>
      <c r="B236" s="111">
        <v>24</v>
      </c>
      <c r="C236" s="112">
        <f t="shared" si="4"/>
        <v>0.96</v>
      </c>
      <c r="D236" s="113">
        <f t="shared" si="5"/>
        <v>0.88888888888888884</v>
      </c>
    </row>
    <row r="237" spans="1:4" ht="15" x14ac:dyDescent="0.25">
      <c r="A237" s="110" t="s">
        <v>93</v>
      </c>
      <c r="B237" s="111">
        <v>24</v>
      </c>
      <c r="C237" s="112">
        <f t="shared" si="4"/>
        <v>0.96</v>
      </c>
      <c r="D237" s="113">
        <f t="shared" si="5"/>
        <v>0.88888888888888884</v>
      </c>
    </row>
    <row r="238" spans="1:4" x14ac:dyDescent="0.2">
      <c r="A238" s="107" t="s">
        <v>151</v>
      </c>
      <c r="B238" s="108">
        <v>1</v>
      </c>
      <c r="C238" s="109">
        <f t="shared" si="4"/>
        <v>0.04</v>
      </c>
      <c r="D238" s="109">
        <f t="shared" si="5"/>
        <v>3.7037037037037035E-2</v>
      </c>
    </row>
    <row r="239" spans="1:4" x14ac:dyDescent="0.2">
      <c r="A239" s="7" t="s">
        <v>3</v>
      </c>
      <c r="B239" s="11">
        <v>19</v>
      </c>
      <c r="C239" s="20">
        <f t="shared" si="4"/>
        <v>0.76</v>
      </c>
      <c r="D239" s="20">
        <f t="shared" si="5"/>
        <v>0.70370370370370372</v>
      </c>
    </row>
    <row r="240" spans="1:4" x14ac:dyDescent="0.2">
      <c r="A240" s="59" t="s">
        <v>132</v>
      </c>
      <c r="B240" s="116">
        <f>SUM(B213:B239)</f>
        <v>558</v>
      </c>
      <c r="C240" s="84">
        <f>B240/(C241*(C241+1))</f>
        <v>0.8584615384615385</v>
      </c>
      <c r="D240" s="117">
        <f>B240/(28*27)</f>
        <v>0.73809523809523814</v>
      </c>
    </row>
    <row r="241" spans="1:4" ht="15" x14ac:dyDescent="0.25">
      <c r="A241" s="2" t="s">
        <v>88</v>
      </c>
      <c r="B241" s="119">
        <f>B240/25</f>
        <v>22.32</v>
      </c>
      <c r="C241" s="118">
        <v>25</v>
      </c>
      <c r="D241" s="96"/>
    </row>
    <row r="242" spans="1:4" x14ac:dyDescent="0.2">
      <c r="C242" s="121"/>
    </row>
    <row r="249" spans="1:4" x14ac:dyDescent="0.2">
      <c r="A249" s="146" t="s">
        <v>34</v>
      </c>
      <c r="B249" s="147"/>
      <c r="C249" s="147"/>
      <c r="D249"/>
    </row>
    <row r="250" spans="1:4" ht="12.75" customHeight="1" x14ac:dyDescent="0.25">
      <c r="A250" s="7" t="s">
        <v>13</v>
      </c>
      <c r="B250" s="105">
        <v>61449</v>
      </c>
      <c r="C250" s="26">
        <f t="shared" ref="C250:C276" si="7">B250/A$277</f>
        <v>3.3913561782188052E-2</v>
      </c>
      <c r="D250"/>
    </row>
    <row r="251" spans="1:4" ht="12.75" customHeight="1" x14ac:dyDescent="0.25">
      <c r="A251" s="7" t="s">
        <v>14</v>
      </c>
      <c r="B251" s="105">
        <v>63924</v>
      </c>
      <c r="C251" s="26">
        <f t="shared" si="7"/>
        <v>3.5279508590287702E-2</v>
      </c>
      <c r="D251"/>
    </row>
    <row r="252" spans="1:4" ht="12.75" customHeight="1" x14ac:dyDescent="0.25">
      <c r="A252" s="7" t="s">
        <v>15</v>
      </c>
      <c r="B252" s="105">
        <v>45707</v>
      </c>
      <c r="C252" s="26">
        <f t="shared" si="7"/>
        <v>2.5225588184974033E-2</v>
      </c>
      <c r="D252"/>
    </row>
    <row r="253" spans="1:4" ht="12.75" customHeight="1" x14ac:dyDescent="0.25">
      <c r="A253" s="7" t="s">
        <v>80</v>
      </c>
      <c r="B253" s="105">
        <v>6106</v>
      </c>
      <c r="C253" s="26">
        <f t="shared" si="7"/>
        <v>3.3698873576793807E-3</v>
      </c>
      <c r="D253"/>
    </row>
    <row r="254" spans="1:4" ht="12.75" customHeight="1" x14ac:dyDescent="0.25">
      <c r="A254" s="7" t="s">
        <v>16</v>
      </c>
      <c r="B254" s="105">
        <v>35527</v>
      </c>
      <c r="C254" s="26">
        <f t="shared" si="7"/>
        <v>1.960726959650759E-2</v>
      </c>
      <c r="D254"/>
    </row>
    <row r="255" spans="1:4" ht="12.75" customHeight="1" x14ac:dyDescent="0.25">
      <c r="A255" s="7" t="s">
        <v>17</v>
      </c>
      <c r="B255" s="105">
        <v>283446</v>
      </c>
      <c r="C255" s="26">
        <f t="shared" si="7"/>
        <v>0.15643319554287416</v>
      </c>
      <c r="D255"/>
    </row>
    <row r="256" spans="1:4" ht="12.75" customHeight="1" x14ac:dyDescent="0.25">
      <c r="A256" s="7" t="s">
        <v>18</v>
      </c>
      <c r="B256" s="105">
        <v>10411</v>
      </c>
      <c r="C256" s="26">
        <f t="shared" si="7"/>
        <v>5.745806957222409E-3</v>
      </c>
      <c r="D256"/>
    </row>
    <row r="257" spans="1:4" ht="12.75" customHeight="1" x14ac:dyDescent="0.25">
      <c r="A257" s="7" t="s">
        <v>19</v>
      </c>
      <c r="B257" s="105">
        <v>9504</v>
      </c>
      <c r="C257" s="26">
        <f t="shared" si="7"/>
        <v>5.2452357431026584E-3</v>
      </c>
      <c r="D257"/>
    </row>
    <row r="258" spans="1:4" ht="12.75" customHeight="1" x14ac:dyDescent="0.25">
      <c r="A258" s="7" t="s">
        <v>20</v>
      </c>
      <c r="B258" s="105">
        <v>82629</v>
      </c>
      <c r="C258" s="26">
        <f t="shared" si="7"/>
        <v>4.5602755073319609E-2</v>
      </c>
      <c r="D258"/>
    </row>
    <row r="259" spans="1:4" ht="12.75" customHeight="1" x14ac:dyDescent="0.25">
      <c r="A259" s="7" t="s">
        <v>21</v>
      </c>
      <c r="B259" s="105">
        <v>12354</v>
      </c>
      <c r="C259" s="26">
        <f t="shared" si="7"/>
        <v>6.8181441887931651E-3</v>
      </c>
      <c r="D259"/>
    </row>
    <row r="260" spans="1:4" ht="12.75" customHeight="1" x14ac:dyDescent="0.25">
      <c r="A260" s="7" t="s">
        <v>22</v>
      </c>
      <c r="B260" s="105">
        <v>99280</v>
      </c>
      <c r="C260" s="26">
        <f t="shared" si="7"/>
        <v>5.4792403680053864E-2</v>
      </c>
      <c r="D260"/>
    </row>
    <row r="261" spans="1:4" ht="12.75" customHeight="1" x14ac:dyDescent="0.25">
      <c r="A261" s="7" t="s">
        <v>23</v>
      </c>
      <c r="B261" s="105">
        <v>163103</v>
      </c>
      <c r="C261" s="26">
        <f t="shared" si="7"/>
        <v>9.0016170602617102E-2</v>
      </c>
      <c r="D261"/>
    </row>
    <row r="262" spans="1:4" ht="12.75" customHeight="1" x14ac:dyDescent="0.25">
      <c r="A262" s="7" t="s">
        <v>24</v>
      </c>
      <c r="B262" s="105">
        <v>7056</v>
      </c>
      <c r="C262" s="26">
        <f t="shared" si="7"/>
        <v>3.8941901729095496E-3</v>
      </c>
      <c r="D262"/>
    </row>
    <row r="263" spans="1:4" ht="12.75" customHeight="1" x14ac:dyDescent="0.25">
      <c r="A263" s="7" t="s">
        <v>90</v>
      </c>
      <c r="B263" s="105">
        <v>17841</v>
      </c>
      <c r="C263" s="26">
        <f t="shared" si="7"/>
        <v>9.8464068700225733E-3</v>
      </c>
      <c r="D263"/>
    </row>
    <row r="264" spans="1:4" ht="12.75" customHeight="1" x14ac:dyDescent="0.25">
      <c r="A264" s="7" t="s">
        <v>2</v>
      </c>
      <c r="B264" s="105">
        <v>22621</v>
      </c>
      <c r="C264" s="26">
        <f t="shared" si="7"/>
        <v>1.2484477877180686E-2</v>
      </c>
      <c r="D264"/>
    </row>
    <row r="265" spans="1:4" ht="12.75" customHeight="1" x14ac:dyDescent="0.25">
      <c r="A265" s="7" t="s">
        <v>25</v>
      </c>
      <c r="B265" s="105">
        <v>30312</v>
      </c>
      <c r="C265" s="26">
        <f t="shared" si="7"/>
        <v>1.6729123089744086E-2</v>
      </c>
      <c r="D265"/>
    </row>
    <row r="266" spans="1:4" ht="12.75" customHeight="1" x14ac:dyDescent="0.25">
      <c r="A266" s="7" t="s">
        <v>77</v>
      </c>
      <c r="B266" s="105">
        <v>147397</v>
      </c>
      <c r="C266" s="26">
        <f t="shared" si="7"/>
        <v>8.1348065322611796E-2</v>
      </c>
      <c r="D266"/>
    </row>
    <row r="267" spans="1:4" ht="12.75" customHeight="1" x14ac:dyDescent="0.25">
      <c r="A267" s="7" t="s">
        <v>26</v>
      </c>
      <c r="B267" s="105">
        <v>47289</v>
      </c>
      <c r="C267" s="26">
        <f t="shared" si="7"/>
        <v>2.6098690346757325E-2</v>
      </c>
      <c r="D267"/>
    </row>
    <row r="268" spans="1:4" ht="12.75" customHeight="1" x14ac:dyDescent="0.25">
      <c r="A268" s="7" t="s">
        <v>91</v>
      </c>
      <c r="B268" s="105">
        <v>14285</v>
      </c>
      <c r="C268" s="26">
        <f t="shared" si="7"/>
        <v>7.8838586479610135E-3</v>
      </c>
      <c r="D268"/>
    </row>
    <row r="269" spans="1:4" ht="12.75" customHeight="1" x14ac:dyDescent="0.25">
      <c r="A269" s="7" t="s">
        <v>27</v>
      </c>
      <c r="B269" s="105">
        <v>23235</v>
      </c>
      <c r="C269" s="26">
        <f t="shared" si="7"/>
        <v>1.2823343065129448E-2</v>
      </c>
      <c r="D269"/>
    </row>
    <row r="270" spans="1:4" ht="12.75" customHeight="1" x14ac:dyDescent="0.25">
      <c r="A270" s="28" t="s">
        <v>156</v>
      </c>
      <c r="B270" s="105">
        <v>2</v>
      </c>
      <c r="C270" s="26">
        <f t="shared" si="7"/>
        <v>1.1037954004845661E-6</v>
      </c>
      <c r="D270"/>
    </row>
    <row r="271" spans="1:4" ht="12.75" customHeight="1" x14ac:dyDescent="0.25">
      <c r="A271" s="7" t="s">
        <v>28</v>
      </c>
      <c r="B271" s="105">
        <v>63792</v>
      </c>
      <c r="C271" s="26">
        <f t="shared" si="7"/>
        <v>3.5206658093855724E-2</v>
      </c>
      <c r="D271"/>
    </row>
    <row r="272" spans="1:4" ht="12.75" customHeight="1" x14ac:dyDescent="0.25">
      <c r="A272" s="7" t="s">
        <v>29</v>
      </c>
      <c r="B272" s="105">
        <v>191597</v>
      </c>
      <c r="C272" s="26">
        <f t="shared" si="7"/>
        <v>0.10574194367332071</v>
      </c>
      <c r="D272"/>
    </row>
    <row r="273" spans="1:5" ht="12.75" customHeight="1" x14ac:dyDescent="0.25">
      <c r="A273" s="7" t="s">
        <v>30</v>
      </c>
      <c r="B273" s="105">
        <v>334481</v>
      </c>
      <c r="C273" s="26">
        <f t="shared" si="7"/>
        <v>0.1845992946747391</v>
      </c>
      <c r="D273"/>
    </row>
    <row r="274" spans="1:5" ht="12.75" customHeight="1" x14ac:dyDescent="0.25">
      <c r="A274" s="7" t="s">
        <v>93</v>
      </c>
      <c r="B274" s="105">
        <v>17658</v>
      </c>
      <c r="C274" s="26">
        <f t="shared" si="7"/>
        <v>9.7454095908782352E-3</v>
      </c>
      <c r="D274"/>
    </row>
    <row r="275" spans="1:5" ht="12.75" customHeight="1" x14ac:dyDescent="0.25">
      <c r="A275" s="7" t="s">
        <v>151</v>
      </c>
      <c r="B275" s="105">
        <v>0</v>
      </c>
      <c r="C275" s="26">
        <f t="shared" si="7"/>
        <v>0</v>
      </c>
    </row>
    <row r="276" spans="1:5" ht="12.75" customHeight="1" x14ac:dyDescent="0.25">
      <c r="A276" s="7" t="s">
        <v>3</v>
      </c>
      <c r="B276" s="105">
        <v>20924</v>
      </c>
      <c r="C276" s="26">
        <f t="shared" si="7"/>
        <v>1.1547907479869531E-2</v>
      </c>
      <c r="D276"/>
    </row>
    <row r="277" spans="1:5" x14ac:dyDescent="0.2">
      <c r="A277" s="148">
        <f>SUM(B250:B276)</f>
        <v>1811930</v>
      </c>
      <c r="B277" s="149"/>
      <c r="C277" s="17"/>
      <c r="D277"/>
    </row>
    <row r="278" spans="1:5" x14ac:dyDescent="0.2">
      <c r="D278"/>
    </row>
    <row r="286" spans="1:5" x14ac:dyDescent="0.2">
      <c r="A286" s="162" t="s">
        <v>63</v>
      </c>
      <c r="B286" s="162"/>
      <c r="C286" s="162"/>
      <c r="D286"/>
      <c r="E286"/>
    </row>
    <row r="287" spans="1:5" x14ac:dyDescent="0.2">
      <c r="A287" s="7" t="s">
        <v>13</v>
      </c>
      <c r="B287" s="24">
        <v>15136</v>
      </c>
      <c r="C287" s="26">
        <f t="shared" ref="C287:C313" si="8">B287/A$314</f>
        <v>3.5101308182343131E-2</v>
      </c>
      <c r="D287"/>
      <c r="E287"/>
    </row>
    <row r="288" spans="1:5" x14ac:dyDescent="0.2">
      <c r="A288" s="7" t="s">
        <v>14</v>
      </c>
      <c r="B288" s="11">
        <v>42172</v>
      </c>
      <c r="C288" s="26">
        <f t="shared" si="8"/>
        <v>9.7799442961533728E-2</v>
      </c>
      <c r="D288"/>
      <c r="E288"/>
    </row>
    <row r="289" spans="1:5" x14ac:dyDescent="0.2">
      <c r="A289" s="7" t="s">
        <v>15</v>
      </c>
      <c r="B289" s="11">
        <v>52</v>
      </c>
      <c r="C289" s="26">
        <f t="shared" si="8"/>
        <v>1.2059117504504776E-4</v>
      </c>
      <c r="D289"/>
      <c r="E289"/>
    </row>
    <row r="290" spans="1:5" x14ac:dyDescent="0.2">
      <c r="A290" s="28" t="s">
        <v>80</v>
      </c>
      <c r="B290" s="11">
        <v>3322</v>
      </c>
      <c r="C290" s="26">
        <f t="shared" si="8"/>
        <v>7.7039208365317054E-3</v>
      </c>
      <c r="D290"/>
      <c r="E290"/>
    </row>
    <row r="291" spans="1:5" x14ac:dyDescent="0.2">
      <c r="A291" s="7" t="s">
        <v>16</v>
      </c>
      <c r="B291" s="11">
        <v>2890</v>
      </c>
      <c r="C291" s="26">
        <f t="shared" si="8"/>
        <v>6.7020864592343852E-3</v>
      </c>
      <c r="D291"/>
      <c r="E291"/>
    </row>
    <row r="292" spans="1:5" x14ac:dyDescent="0.2">
      <c r="A292" s="7" t="s">
        <v>17</v>
      </c>
      <c r="B292" s="11">
        <v>118347</v>
      </c>
      <c r="C292" s="26">
        <f t="shared" si="8"/>
        <v>0.27445391909723593</v>
      </c>
      <c r="D292"/>
      <c r="E292"/>
    </row>
    <row r="293" spans="1:5" x14ac:dyDescent="0.2">
      <c r="A293" s="7" t="s">
        <v>18</v>
      </c>
      <c r="B293" s="11">
        <v>4132</v>
      </c>
      <c r="C293" s="26">
        <f t="shared" si="8"/>
        <v>9.5823602939641792E-3</v>
      </c>
      <c r="D293"/>
      <c r="E293"/>
    </row>
    <row r="294" spans="1:5" x14ac:dyDescent="0.2">
      <c r="A294" s="7" t="s">
        <v>19</v>
      </c>
      <c r="B294" s="11">
        <v>68</v>
      </c>
      <c r="C294" s="26">
        <f t="shared" si="8"/>
        <v>1.5769615198198554E-4</v>
      </c>
      <c r="D294"/>
      <c r="E294"/>
    </row>
    <row r="295" spans="1:5" x14ac:dyDescent="0.2">
      <c r="A295" s="7" t="s">
        <v>20</v>
      </c>
      <c r="B295" s="11">
        <v>41521</v>
      </c>
      <c r="C295" s="26">
        <f t="shared" si="8"/>
        <v>9.6289734212412076E-2</v>
      </c>
      <c r="D295"/>
      <c r="E295"/>
    </row>
    <row r="296" spans="1:5" x14ac:dyDescent="0.2">
      <c r="A296" s="7" t="s">
        <v>21</v>
      </c>
      <c r="B296" s="11">
        <v>3707</v>
      </c>
      <c r="C296" s="26">
        <f t="shared" si="8"/>
        <v>8.5967593440767695E-3</v>
      </c>
      <c r="D296"/>
      <c r="E296"/>
    </row>
    <row r="297" spans="1:5" x14ac:dyDescent="0.2">
      <c r="A297" s="7" t="s">
        <v>22</v>
      </c>
      <c r="B297" s="11">
        <v>33447</v>
      </c>
      <c r="C297" s="26">
        <f t="shared" si="8"/>
        <v>7.7565635225609858E-2</v>
      </c>
      <c r="D297"/>
      <c r="E297"/>
    </row>
    <row r="298" spans="1:5" x14ac:dyDescent="0.2">
      <c r="A298" s="7" t="s">
        <v>23</v>
      </c>
      <c r="B298" s="11">
        <v>39762</v>
      </c>
      <c r="C298" s="26">
        <f t="shared" si="8"/>
        <v>9.2210505810407475E-2</v>
      </c>
      <c r="D298"/>
      <c r="E298"/>
    </row>
    <row r="299" spans="1:5" x14ac:dyDescent="0.2">
      <c r="A299" s="7" t="s">
        <v>24</v>
      </c>
      <c r="B299" s="86"/>
      <c r="C299" s="26">
        <f t="shared" si="8"/>
        <v>0</v>
      </c>
      <c r="D299"/>
      <c r="E299"/>
    </row>
    <row r="300" spans="1:5" x14ac:dyDescent="0.2">
      <c r="A300" s="7" t="s">
        <v>90</v>
      </c>
      <c r="B300" s="11">
        <v>167</v>
      </c>
      <c r="C300" s="26">
        <f t="shared" si="8"/>
        <v>3.87283196779288E-4</v>
      </c>
      <c r="D300"/>
      <c r="E300"/>
    </row>
    <row r="301" spans="1:5" x14ac:dyDescent="0.2">
      <c r="A301" s="7" t="s">
        <v>2</v>
      </c>
      <c r="B301" s="11">
        <v>2705</v>
      </c>
      <c r="C301" s="26">
        <f t="shared" si="8"/>
        <v>6.2730601634010423E-3</v>
      </c>
      <c r="D301"/>
      <c r="E301"/>
    </row>
    <row r="302" spans="1:5" x14ac:dyDescent="0.2">
      <c r="A302" s="7" t="s">
        <v>25</v>
      </c>
      <c r="B302" s="11">
        <v>6724</v>
      </c>
      <c r="C302" s="26">
        <f t="shared" si="8"/>
        <v>1.5593366557748099E-2</v>
      </c>
      <c r="D302"/>
      <c r="E302"/>
    </row>
    <row r="303" spans="1:5" x14ac:dyDescent="0.2">
      <c r="A303" s="28" t="s">
        <v>77</v>
      </c>
      <c r="B303" s="11">
        <v>78653</v>
      </c>
      <c r="C303" s="26">
        <f t="shared" si="8"/>
        <v>0.18240110943881041</v>
      </c>
      <c r="D303"/>
      <c r="E303"/>
    </row>
    <row r="304" spans="1:5" x14ac:dyDescent="0.2">
      <c r="A304" s="7" t="s">
        <v>26</v>
      </c>
      <c r="B304" s="11">
        <v>210</v>
      </c>
      <c r="C304" s="26">
        <f t="shared" si="8"/>
        <v>4.8700282229730826E-4</v>
      </c>
      <c r="D304"/>
      <c r="E304"/>
    </row>
    <row r="305" spans="1:5" x14ac:dyDescent="0.2">
      <c r="A305" s="7" t="s">
        <v>91</v>
      </c>
      <c r="B305" s="11">
        <v>6440</v>
      </c>
      <c r="C305" s="26">
        <f t="shared" si="8"/>
        <v>1.4934753217117453E-2</v>
      </c>
      <c r="D305"/>
      <c r="E305"/>
    </row>
    <row r="306" spans="1:5" x14ac:dyDescent="0.2">
      <c r="A306" s="7" t="s">
        <v>27</v>
      </c>
      <c r="B306" s="11">
        <v>124</v>
      </c>
      <c r="C306" s="26">
        <f t="shared" si="8"/>
        <v>2.8756357126126774E-4</v>
      </c>
      <c r="D306"/>
      <c r="E306"/>
    </row>
    <row r="307" spans="1:5" x14ac:dyDescent="0.2">
      <c r="A307" s="28" t="s">
        <v>156</v>
      </c>
      <c r="B307" s="11">
        <v>2</v>
      </c>
      <c r="C307" s="26">
        <f t="shared" si="8"/>
        <v>4.6381221171172219E-6</v>
      </c>
      <c r="D307"/>
      <c r="E307"/>
    </row>
    <row r="308" spans="1:5" x14ac:dyDescent="0.2">
      <c r="A308" s="7" t="s">
        <v>28</v>
      </c>
      <c r="B308" s="11">
        <v>15676</v>
      </c>
      <c r="C308" s="26">
        <f t="shared" si="8"/>
        <v>3.6353601153964785E-2</v>
      </c>
      <c r="D308"/>
      <c r="E308"/>
    </row>
    <row r="309" spans="1:5" x14ac:dyDescent="0.2">
      <c r="A309" s="7" t="s">
        <v>29</v>
      </c>
      <c r="B309" s="11">
        <v>8983</v>
      </c>
      <c r="C309" s="26">
        <f t="shared" si="8"/>
        <v>2.0832125489032002E-2</v>
      </c>
      <c r="D309"/>
      <c r="E309"/>
    </row>
    <row r="310" spans="1:5" x14ac:dyDescent="0.2">
      <c r="A310" s="7" t="s">
        <v>30</v>
      </c>
      <c r="B310" s="104">
        <v>589</v>
      </c>
      <c r="C310" s="26">
        <f t="shared" si="8"/>
        <v>1.3659269634910217E-3</v>
      </c>
      <c r="D310"/>
      <c r="E310"/>
    </row>
    <row r="311" spans="1:5" x14ac:dyDescent="0.2">
      <c r="A311" s="28" t="s">
        <v>93</v>
      </c>
      <c r="B311" s="11">
        <v>6044</v>
      </c>
      <c r="C311" s="26">
        <f t="shared" si="8"/>
        <v>1.4016405037928243E-2</v>
      </c>
      <c r="D311"/>
      <c r="E311"/>
    </row>
    <row r="312" spans="1:5" ht="15" x14ac:dyDescent="0.25">
      <c r="A312" s="28" t="s">
        <v>151</v>
      </c>
      <c r="B312" s="126"/>
      <c r="C312" s="26">
        <f t="shared" si="8"/>
        <v>0</v>
      </c>
    </row>
    <row r="313" spans="1:5" x14ac:dyDescent="0.2">
      <c r="A313" s="7" t="s">
        <v>3</v>
      </c>
      <c r="B313" s="11">
        <v>336</v>
      </c>
      <c r="C313" s="26">
        <f t="shared" si="8"/>
        <v>7.7920451567569326E-4</v>
      </c>
      <c r="D313"/>
    </row>
    <row r="314" spans="1:5" x14ac:dyDescent="0.2">
      <c r="A314" s="219">
        <f>SUM(B287:B313)</f>
        <v>431209</v>
      </c>
      <c r="B314" s="219"/>
      <c r="C314" s="17"/>
      <c r="D314"/>
    </row>
    <row r="317" spans="1:5" ht="15" x14ac:dyDescent="0.25">
      <c r="D317" s="100"/>
    </row>
    <row r="318" spans="1:5" ht="15" x14ac:dyDescent="0.25">
      <c r="D318" s="99"/>
    </row>
    <row r="319" spans="1:5" ht="15" x14ac:dyDescent="0.25">
      <c r="D319" s="99"/>
    </row>
    <row r="320" spans="1:5" ht="15" x14ac:dyDescent="0.25">
      <c r="D320" s="99"/>
    </row>
    <row r="321" spans="1:5" ht="15" x14ac:dyDescent="0.25">
      <c r="D321" s="99"/>
    </row>
    <row r="322" spans="1:5" ht="15" x14ac:dyDescent="0.25">
      <c r="D322" s="99"/>
    </row>
    <row r="323" spans="1:5" x14ac:dyDescent="0.2">
      <c r="A323" s="146" t="s">
        <v>64</v>
      </c>
      <c r="B323" s="147"/>
      <c r="C323" s="147"/>
      <c r="D323"/>
      <c r="E323"/>
    </row>
    <row r="324" spans="1:5" x14ac:dyDescent="0.2">
      <c r="A324" s="7" t="s">
        <v>13</v>
      </c>
      <c r="B324" s="24">
        <v>24280</v>
      </c>
      <c r="C324" s="26">
        <f t="shared" ref="C324:C350" si="9">B324/A$351</f>
        <v>8.1812545488853541E-2</v>
      </c>
      <c r="D324"/>
      <c r="E324"/>
    </row>
    <row r="325" spans="1:5" x14ac:dyDescent="0.2">
      <c r="A325" s="7" t="s">
        <v>14</v>
      </c>
      <c r="B325" s="11">
        <v>2260</v>
      </c>
      <c r="C325" s="26">
        <f t="shared" si="9"/>
        <v>7.6151710380893333E-3</v>
      </c>
      <c r="D325"/>
      <c r="E325"/>
    </row>
    <row r="326" spans="1:5" x14ac:dyDescent="0.2">
      <c r="A326" s="7" t="s">
        <v>15</v>
      </c>
      <c r="B326" s="11">
        <v>58</v>
      </c>
      <c r="C326" s="26">
        <f t="shared" si="9"/>
        <v>1.9543359301291209E-4</v>
      </c>
      <c r="D326"/>
      <c r="E326"/>
    </row>
    <row r="327" spans="1:5" x14ac:dyDescent="0.2">
      <c r="A327" s="28" t="s">
        <v>80</v>
      </c>
      <c r="B327" s="11">
        <v>179</v>
      </c>
      <c r="C327" s="26">
        <f t="shared" si="9"/>
        <v>6.0314850257433216E-4</v>
      </c>
      <c r="D327"/>
      <c r="E327"/>
    </row>
    <row r="328" spans="1:5" x14ac:dyDescent="0.2">
      <c r="A328" s="7" t="s">
        <v>16</v>
      </c>
      <c r="B328" s="11">
        <v>9789</v>
      </c>
      <c r="C328" s="26">
        <f t="shared" si="9"/>
        <v>3.2984473137989592E-2</v>
      </c>
      <c r="D328"/>
      <c r="E328"/>
    </row>
    <row r="329" spans="1:5" x14ac:dyDescent="0.2">
      <c r="A329" s="7" t="s">
        <v>17</v>
      </c>
      <c r="B329" s="11">
        <v>118599</v>
      </c>
      <c r="C329" s="26">
        <f t="shared" si="9"/>
        <v>0.39962463271962695</v>
      </c>
      <c r="D329"/>
      <c r="E329"/>
    </row>
    <row r="330" spans="1:5" x14ac:dyDescent="0.2">
      <c r="A330" s="7" t="s">
        <v>18</v>
      </c>
      <c r="B330" s="11">
        <v>1567</v>
      </c>
      <c r="C330" s="26">
        <f t="shared" si="9"/>
        <v>5.2800765560557456E-3</v>
      </c>
      <c r="D330"/>
      <c r="E330"/>
    </row>
    <row r="331" spans="1:5" x14ac:dyDescent="0.2">
      <c r="A331" s="7" t="s">
        <v>19</v>
      </c>
      <c r="B331" s="11">
        <v>207</v>
      </c>
      <c r="C331" s="26">
        <f t="shared" si="9"/>
        <v>6.9749575437366902E-4</v>
      </c>
      <c r="D331"/>
      <c r="E331"/>
    </row>
    <row r="332" spans="1:5" x14ac:dyDescent="0.2">
      <c r="A332" s="7" t="s">
        <v>20</v>
      </c>
      <c r="B332" s="11">
        <v>11935</v>
      </c>
      <c r="C332" s="26">
        <f t="shared" si="9"/>
        <v>4.0215516079467342E-2</v>
      </c>
      <c r="D332"/>
      <c r="E332"/>
    </row>
    <row r="333" spans="1:5" x14ac:dyDescent="0.2">
      <c r="A333" s="7" t="s">
        <v>21</v>
      </c>
      <c r="B333" s="11">
        <v>3003</v>
      </c>
      <c r="C333" s="26">
        <f t="shared" si="9"/>
        <v>1.0118742755478879E-2</v>
      </c>
      <c r="D333"/>
      <c r="E333"/>
    </row>
    <row r="334" spans="1:5" x14ac:dyDescent="0.2">
      <c r="A334" s="7" t="s">
        <v>22</v>
      </c>
      <c r="B334" s="11">
        <v>13237</v>
      </c>
      <c r="C334" s="26">
        <f t="shared" si="9"/>
        <v>4.4602663288136508E-2</v>
      </c>
      <c r="D334"/>
      <c r="E334"/>
    </row>
    <row r="335" spans="1:5" x14ac:dyDescent="0.2">
      <c r="A335" s="7" t="s">
        <v>23</v>
      </c>
      <c r="B335" s="11">
        <v>87252</v>
      </c>
      <c r="C335" s="26">
        <f t="shared" si="9"/>
        <v>0.29399951478556219</v>
      </c>
      <c r="D335"/>
      <c r="E335"/>
    </row>
    <row r="336" spans="1:5" x14ac:dyDescent="0.2">
      <c r="A336" s="7" t="s">
        <v>24</v>
      </c>
      <c r="B336" s="86"/>
      <c r="C336" s="26">
        <f t="shared" si="9"/>
        <v>0</v>
      </c>
      <c r="D336"/>
      <c r="E336"/>
    </row>
    <row r="337" spans="1:5" x14ac:dyDescent="0.2">
      <c r="A337" s="7" t="s">
        <v>90</v>
      </c>
      <c r="B337" s="97">
        <v>237</v>
      </c>
      <c r="C337" s="26">
        <f t="shared" si="9"/>
        <v>7.9858209558724422E-4</v>
      </c>
      <c r="D337"/>
      <c r="E337"/>
    </row>
    <row r="338" spans="1:5" x14ac:dyDescent="0.2">
      <c r="A338" s="7" t="s">
        <v>2</v>
      </c>
      <c r="B338" s="11">
        <v>127</v>
      </c>
      <c r="C338" s="26">
        <f t="shared" si="9"/>
        <v>4.2793217780413508E-4</v>
      </c>
      <c r="D338"/>
      <c r="E338"/>
    </row>
    <row r="339" spans="1:5" x14ac:dyDescent="0.2">
      <c r="A339" s="7" t="s">
        <v>25</v>
      </c>
      <c r="B339" s="11">
        <v>863</v>
      </c>
      <c r="C339" s="26">
        <f t="shared" si="9"/>
        <v>2.907917082243847E-3</v>
      </c>
      <c r="D339"/>
      <c r="E339"/>
    </row>
    <row r="340" spans="1:5" x14ac:dyDescent="0.2">
      <c r="A340" s="28" t="s">
        <v>77</v>
      </c>
      <c r="B340" s="11">
        <v>49</v>
      </c>
      <c r="C340" s="26">
        <f t="shared" si="9"/>
        <v>1.6510769064883953E-4</v>
      </c>
      <c r="D340"/>
      <c r="E340"/>
    </row>
    <row r="341" spans="1:5" x14ac:dyDescent="0.2">
      <c r="A341" s="7" t="s">
        <v>26</v>
      </c>
      <c r="B341" s="11">
        <v>1275</v>
      </c>
      <c r="C341" s="26">
        <f t="shared" si="9"/>
        <v>4.2961695015769465E-3</v>
      </c>
      <c r="D341"/>
      <c r="E341"/>
    </row>
    <row r="342" spans="1:5" x14ac:dyDescent="0.2">
      <c r="A342" s="7" t="s">
        <v>91</v>
      </c>
      <c r="B342" s="11">
        <v>3990</v>
      </c>
      <c r="C342" s="26">
        <f t="shared" si="9"/>
        <v>1.3444483381405505E-2</v>
      </c>
      <c r="D342"/>
      <c r="E342"/>
    </row>
    <row r="343" spans="1:5" x14ac:dyDescent="0.2">
      <c r="A343" s="7" t="s">
        <v>27</v>
      </c>
      <c r="B343" s="11">
        <v>253</v>
      </c>
      <c r="C343" s="26">
        <f t="shared" si="9"/>
        <v>8.52494810901151E-4</v>
      </c>
      <c r="D343"/>
      <c r="E343"/>
    </row>
    <row r="344" spans="1:5" ht="12" customHeight="1" x14ac:dyDescent="0.25">
      <c r="A344" s="28" t="s">
        <v>156</v>
      </c>
      <c r="B344" s="125"/>
      <c r="C344" s="26">
        <f t="shared" si="9"/>
        <v>0</v>
      </c>
      <c r="D344"/>
      <c r="E344"/>
    </row>
    <row r="345" spans="1:5" x14ac:dyDescent="0.2">
      <c r="A345" s="7" t="s">
        <v>28</v>
      </c>
      <c r="B345" s="11">
        <v>7248</v>
      </c>
      <c r="C345" s="26">
        <f t="shared" si="9"/>
        <v>2.4422460037199775E-2</v>
      </c>
      <c r="D345"/>
      <c r="E345"/>
    </row>
    <row r="346" spans="1:5" x14ac:dyDescent="0.2">
      <c r="A346" s="7" t="s">
        <v>29</v>
      </c>
      <c r="B346" s="11">
        <v>6162</v>
      </c>
      <c r="C346" s="26">
        <f t="shared" si="9"/>
        <v>2.0763134485268349E-2</v>
      </c>
      <c r="D346"/>
      <c r="E346"/>
    </row>
    <row r="347" spans="1:5" x14ac:dyDescent="0.2">
      <c r="A347" s="7" t="s">
        <v>30</v>
      </c>
      <c r="B347" s="11">
        <v>881</v>
      </c>
      <c r="C347" s="26">
        <f t="shared" si="9"/>
        <v>2.9685688869719924E-3</v>
      </c>
      <c r="D347"/>
      <c r="E347"/>
    </row>
    <row r="348" spans="1:5" x14ac:dyDescent="0.2">
      <c r="A348" s="28" t="s">
        <v>93</v>
      </c>
      <c r="B348" s="11">
        <v>3224</v>
      </c>
      <c r="C348" s="26">
        <f t="shared" si="9"/>
        <v>1.0863412135752218E-2</v>
      </c>
      <c r="D348"/>
      <c r="E348"/>
    </row>
    <row r="349" spans="1:5" x14ac:dyDescent="0.2">
      <c r="A349" s="28" t="s">
        <v>151</v>
      </c>
      <c r="B349" s="86"/>
      <c r="C349" s="26">
        <f t="shared" si="9"/>
        <v>0</v>
      </c>
      <c r="D349"/>
      <c r="E349"/>
    </row>
    <row r="350" spans="1:5" ht="13.5" customHeight="1" x14ac:dyDescent="0.2">
      <c r="A350" s="7" t="s">
        <v>3</v>
      </c>
      <c r="B350" s="11">
        <v>101</v>
      </c>
      <c r="C350" s="26">
        <f t="shared" si="9"/>
        <v>3.4032401541903657E-4</v>
      </c>
      <c r="D350"/>
      <c r="E350"/>
    </row>
    <row r="351" spans="1:5" x14ac:dyDescent="0.2">
      <c r="A351" s="148">
        <f>SUM(B324:B350)</f>
        <v>296776</v>
      </c>
      <c r="B351" s="149"/>
      <c r="C351" s="17"/>
      <c r="D351"/>
      <c r="E351"/>
    </row>
    <row r="352" spans="1:5" x14ac:dyDescent="0.2">
      <c r="D352"/>
      <c r="E352"/>
    </row>
    <row r="353" spans="1:6" x14ac:dyDescent="0.2">
      <c r="D353"/>
      <c r="E353"/>
    </row>
    <row r="358" spans="1:6" ht="24.75" customHeight="1" x14ac:dyDescent="0.2">
      <c r="A358" s="163" t="s">
        <v>92</v>
      </c>
      <c r="B358" s="161"/>
      <c r="C358" s="161"/>
    </row>
    <row r="359" spans="1:6" x14ac:dyDescent="0.2">
      <c r="A359" s="7" t="s">
        <v>13</v>
      </c>
      <c r="B359" s="24">
        <v>8623</v>
      </c>
      <c r="C359" s="26">
        <f>B359/A$351</f>
        <v>2.9055584009488638E-2</v>
      </c>
    </row>
    <row r="360" spans="1:6" x14ac:dyDescent="0.2">
      <c r="A360" s="7" t="s">
        <v>14</v>
      </c>
      <c r="B360" s="11">
        <v>5961</v>
      </c>
      <c r="C360" s="26">
        <f t="shared" ref="C360:C385" si="10">B360/A$351</f>
        <v>2.0085855999137397E-2</v>
      </c>
    </row>
    <row r="361" spans="1:6" x14ac:dyDescent="0.2">
      <c r="A361" s="7" t="s">
        <v>15</v>
      </c>
      <c r="B361" s="11">
        <v>7162</v>
      </c>
      <c r="C361" s="26">
        <f t="shared" si="10"/>
        <v>2.4132679192387523E-2</v>
      </c>
      <c r="D361"/>
      <c r="E361"/>
    </row>
    <row r="362" spans="1:6" x14ac:dyDescent="0.2">
      <c r="A362" s="28" t="s">
        <v>80</v>
      </c>
      <c r="B362" s="11">
        <v>81</v>
      </c>
      <c r="C362" s="26">
        <f t="shared" si="10"/>
        <v>2.7293312127665311E-4</v>
      </c>
      <c r="D362"/>
      <c r="E362"/>
    </row>
    <row r="363" spans="1:6" x14ac:dyDescent="0.2">
      <c r="A363" s="7" t="s">
        <v>16</v>
      </c>
      <c r="B363" s="11">
        <v>7689</v>
      </c>
      <c r="C363" s="26">
        <f t="shared" si="10"/>
        <v>2.5908429253039329E-2</v>
      </c>
      <c r="D363"/>
      <c r="E363"/>
    </row>
    <row r="364" spans="1:6" x14ac:dyDescent="0.2">
      <c r="A364" s="7" t="s">
        <v>17</v>
      </c>
      <c r="B364" s="11">
        <v>21506</v>
      </c>
      <c r="C364" s="26">
        <f t="shared" si="10"/>
        <v>7.2465428471304952E-2</v>
      </c>
      <c r="D364"/>
      <c r="E364"/>
    </row>
    <row r="365" spans="1:6" x14ac:dyDescent="0.2">
      <c r="A365" s="7" t="s">
        <v>18</v>
      </c>
      <c r="B365" s="11">
        <v>1946</v>
      </c>
      <c r="C365" s="26">
        <f t="shared" si="10"/>
        <v>6.5571340000539127E-3</v>
      </c>
      <c r="D365"/>
      <c r="E365"/>
    </row>
    <row r="366" spans="1:6" x14ac:dyDescent="0.2">
      <c r="A366" s="7" t="s">
        <v>19</v>
      </c>
      <c r="B366" s="11">
        <v>2687</v>
      </c>
      <c r="C366" s="26">
        <f t="shared" si="10"/>
        <v>9.0539666280292207E-3</v>
      </c>
      <c r="D366"/>
      <c r="E366"/>
    </row>
    <row r="367" spans="1:6" x14ac:dyDescent="0.2">
      <c r="A367" s="7" t="s">
        <v>20</v>
      </c>
      <c r="B367" s="11">
        <v>8794</v>
      </c>
      <c r="C367" s="26">
        <f t="shared" si="10"/>
        <v>2.9631776154406018E-2</v>
      </c>
      <c r="D367"/>
      <c r="E367"/>
    </row>
    <row r="368" spans="1:6" ht="15" x14ac:dyDescent="0.25">
      <c r="A368" s="7" t="s">
        <v>21</v>
      </c>
      <c r="B368" s="11">
        <v>1397</v>
      </c>
      <c r="C368" s="26">
        <f t="shared" si="10"/>
        <v>4.7072539558454859E-3</v>
      </c>
      <c r="D368"/>
      <c r="E368"/>
      <c r="F368" s="100"/>
    </row>
    <row r="369" spans="1:6" ht="15" x14ac:dyDescent="0.25">
      <c r="A369" s="7" t="s">
        <v>22</v>
      </c>
      <c r="B369" s="11">
        <v>13594</v>
      </c>
      <c r="C369" s="26">
        <f t="shared" si="10"/>
        <v>4.5805590748578054E-2</v>
      </c>
      <c r="D369"/>
      <c r="E369"/>
      <c r="F369" s="99"/>
    </row>
    <row r="370" spans="1:6" ht="15" x14ac:dyDescent="0.25">
      <c r="A370" s="7" t="s">
        <v>23</v>
      </c>
      <c r="B370" s="11">
        <v>9304</v>
      </c>
      <c r="C370" s="26">
        <f t="shared" si="10"/>
        <v>3.1350243955036793E-2</v>
      </c>
      <c r="D370"/>
      <c r="E370"/>
      <c r="F370" s="99"/>
    </row>
    <row r="371" spans="1:6" ht="15" x14ac:dyDescent="0.25">
      <c r="A371" s="7" t="s">
        <v>24</v>
      </c>
      <c r="B371" s="11">
        <v>2842</v>
      </c>
      <c r="C371" s="26">
        <f t="shared" si="10"/>
        <v>9.5762460576326921E-3</v>
      </c>
      <c r="D371"/>
      <c r="E371"/>
      <c r="F371" s="99"/>
    </row>
    <row r="372" spans="1:6" ht="15" x14ac:dyDescent="0.25">
      <c r="A372" s="7" t="s">
        <v>90</v>
      </c>
      <c r="B372" s="11">
        <v>4640</v>
      </c>
      <c r="C372" s="26">
        <f t="shared" si="10"/>
        <v>1.5634687441032968E-2</v>
      </c>
      <c r="D372"/>
      <c r="E372"/>
      <c r="F372" s="99"/>
    </row>
    <row r="373" spans="1:6" ht="15" x14ac:dyDescent="0.25">
      <c r="A373" s="7" t="s">
        <v>2</v>
      </c>
      <c r="B373" s="11">
        <v>7311</v>
      </c>
      <c r="C373" s="26">
        <f t="shared" si="10"/>
        <v>2.4634741353748282E-2</v>
      </c>
      <c r="D373"/>
      <c r="E373"/>
      <c r="F373" s="99"/>
    </row>
    <row r="374" spans="1:6" ht="15" x14ac:dyDescent="0.25">
      <c r="A374" s="7" t="s">
        <v>25</v>
      </c>
      <c r="B374" s="11">
        <v>7064</v>
      </c>
      <c r="C374" s="26">
        <f t="shared" si="10"/>
        <v>2.3802463811089844E-2</v>
      </c>
      <c r="D374"/>
      <c r="E374"/>
      <c r="F374" s="99"/>
    </row>
    <row r="375" spans="1:6" ht="15" x14ac:dyDescent="0.25">
      <c r="A375" s="28" t="s">
        <v>77</v>
      </c>
      <c r="B375" s="11">
        <v>16709</v>
      </c>
      <c r="C375" s="26">
        <f t="shared" si="10"/>
        <v>5.630172251125428E-2</v>
      </c>
      <c r="D375"/>
      <c r="E375"/>
      <c r="F375" s="99"/>
    </row>
    <row r="376" spans="1:6" ht="15" x14ac:dyDescent="0.25">
      <c r="A376" s="7" t="s">
        <v>26</v>
      </c>
      <c r="B376" s="11">
        <v>13344</v>
      </c>
      <c r="C376" s="26">
        <f t="shared" si="10"/>
        <v>4.4963204571798261E-2</v>
      </c>
      <c r="D376"/>
      <c r="E376"/>
      <c r="F376" s="99"/>
    </row>
    <row r="377" spans="1:6" ht="15" x14ac:dyDescent="0.25">
      <c r="A377" s="7" t="s">
        <v>91</v>
      </c>
      <c r="B377" s="11">
        <v>1528</v>
      </c>
      <c r="C377" s="26">
        <f t="shared" si="10"/>
        <v>5.1486643124780979E-3</v>
      </c>
      <c r="D377"/>
      <c r="E377"/>
      <c r="F377" s="99"/>
    </row>
    <row r="378" spans="1:6" ht="15" x14ac:dyDescent="0.25">
      <c r="A378" s="7" t="s">
        <v>27</v>
      </c>
      <c r="B378" s="11">
        <v>7041</v>
      </c>
      <c r="C378" s="26">
        <f t="shared" si="10"/>
        <v>2.3724964282826104E-2</v>
      </c>
      <c r="D378"/>
      <c r="E378"/>
      <c r="F378" s="99"/>
    </row>
    <row r="379" spans="1:6" ht="15" x14ac:dyDescent="0.25">
      <c r="A379" s="28" t="s">
        <v>156</v>
      </c>
      <c r="B379" s="125"/>
      <c r="C379" s="26">
        <f t="shared" si="10"/>
        <v>0</v>
      </c>
      <c r="D379"/>
      <c r="E379"/>
      <c r="F379" s="99"/>
    </row>
    <row r="380" spans="1:6" ht="15" x14ac:dyDescent="0.25">
      <c r="A380" s="7" t="s">
        <v>28</v>
      </c>
      <c r="B380" s="11">
        <v>11339</v>
      </c>
      <c r="C380" s="26">
        <f t="shared" si="10"/>
        <v>3.8207267434024313E-2</v>
      </c>
      <c r="D380"/>
      <c r="E380"/>
      <c r="F380" s="99"/>
    </row>
    <row r="381" spans="1:6" ht="15" x14ac:dyDescent="0.25">
      <c r="A381" s="7" t="s">
        <v>29</v>
      </c>
      <c r="B381" s="11">
        <v>53467</v>
      </c>
      <c r="C381" s="26">
        <f t="shared" si="10"/>
        <v>0.18015944685554089</v>
      </c>
      <c r="D381"/>
      <c r="E381"/>
      <c r="F381" s="99"/>
    </row>
    <row r="382" spans="1:6" ht="15" x14ac:dyDescent="0.25">
      <c r="A382" s="7" t="s">
        <v>30</v>
      </c>
      <c r="B382" s="11">
        <v>49140</v>
      </c>
      <c r="C382" s="26">
        <f t="shared" si="10"/>
        <v>0.16557942690783622</v>
      </c>
      <c r="D382"/>
      <c r="E382"/>
      <c r="F382" s="99"/>
    </row>
    <row r="383" spans="1:6" ht="15" x14ac:dyDescent="0.25">
      <c r="A383" s="28" t="s">
        <v>93</v>
      </c>
      <c r="B383" s="11">
        <v>2631</v>
      </c>
      <c r="C383" s="26">
        <f t="shared" si="10"/>
        <v>8.8652721244305462E-3</v>
      </c>
      <c r="D383"/>
      <c r="E383"/>
      <c r="F383" s="99"/>
    </row>
    <row r="384" spans="1:6" ht="15" x14ac:dyDescent="0.25">
      <c r="A384" s="28" t="s">
        <v>151</v>
      </c>
      <c r="B384" s="125"/>
      <c r="C384" s="26">
        <f t="shared" si="10"/>
        <v>0</v>
      </c>
      <c r="F384" s="99"/>
    </row>
    <row r="385" spans="1:16" ht="15" x14ac:dyDescent="0.25">
      <c r="A385" s="7" t="s">
        <v>3</v>
      </c>
      <c r="B385" s="11">
        <v>6332</v>
      </c>
      <c r="C385" s="26">
        <f t="shared" si="10"/>
        <v>2.1335957085478609E-2</v>
      </c>
      <c r="D385"/>
      <c r="E385"/>
      <c r="F385" s="99"/>
    </row>
    <row r="386" spans="1:16" ht="15" x14ac:dyDescent="0.25">
      <c r="A386" s="148">
        <f>SUM(B359:B385)</f>
        <v>272132</v>
      </c>
      <c r="B386" s="149"/>
      <c r="C386" s="17"/>
      <c r="D386"/>
      <c r="E386"/>
      <c r="F386" s="99"/>
      <c r="G386" s="99"/>
      <c r="H386" s="99"/>
    </row>
    <row r="387" spans="1:16" ht="15" x14ac:dyDescent="0.25">
      <c r="D387"/>
      <c r="E387"/>
      <c r="F387" s="99"/>
      <c r="G387" s="99"/>
      <c r="H387" s="99"/>
    </row>
    <row r="388" spans="1:16" ht="15" x14ac:dyDescent="0.25">
      <c r="E388" s="99"/>
      <c r="F388" s="99"/>
      <c r="G388" s="99"/>
      <c r="H388" s="99"/>
    </row>
    <row r="389" spans="1:16" ht="15.75" thickBot="1" x14ac:dyDescent="0.3">
      <c r="A389" s="202" t="s">
        <v>99</v>
      </c>
      <c r="B389" s="202"/>
      <c r="C389" s="202"/>
      <c r="D389" s="202"/>
      <c r="E389" s="202"/>
      <c r="F389" s="202"/>
      <c r="G389" s="202"/>
      <c r="H389" s="202"/>
      <c r="I389" s="202"/>
      <c r="J389" s="202"/>
      <c r="K389" s="202"/>
      <c r="L389" s="202"/>
      <c r="M389" t="s">
        <v>138</v>
      </c>
      <c r="N389" s="75"/>
      <c r="O389"/>
      <c r="P389"/>
    </row>
    <row r="390" spans="1:16" ht="15.75" thickBot="1" x14ac:dyDescent="0.3">
      <c r="A390" s="203"/>
      <c r="B390" s="204"/>
      <c r="C390" s="204"/>
      <c r="D390" s="204"/>
      <c r="E390" s="204"/>
      <c r="F390" s="204"/>
      <c r="G390" s="204"/>
      <c r="H390" s="204"/>
      <c r="I390" s="204"/>
      <c r="J390" s="204"/>
      <c r="K390" s="204"/>
      <c r="L390" s="204"/>
      <c r="M390" s="205">
        <v>2015</v>
      </c>
      <c r="N390" s="206"/>
      <c r="O390" s="206"/>
      <c r="P390" s="207"/>
    </row>
    <row r="391" spans="1:16" ht="15" customHeight="1" x14ac:dyDescent="0.25">
      <c r="A391" s="190" t="s">
        <v>101</v>
      </c>
      <c r="B391" s="191"/>
      <c r="C391" s="191"/>
      <c r="D391" s="191"/>
      <c r="E391" s="191"/>
      <c r="F391" s="191"/>
      <c r="G391" s="191"/>
      <c r="H391" s="191"/>
      <c r="I391" s="191"/>
      <c r="J391" s="191"/>
      <c r="K391" s="191"/>
      <c r="L391" s="208"/>
      <c r="M391" s="68">
        <v>131941</v>
      </c>
      <c r="N391" s="69">
        <f t="shared" ref="N391:N396" si="11">M391/M$424</f>
        <v>0.45536623330008591</v>
      </c>
      <c r="O391" s="209">
        <f>SUM(N391:N393)</f>
        <v>0.84419855943288458</v>
      </c>
      <c r="P391" s="193">
        <f>O391</f>
        <v>0.84419855943288458</v>
      </c>
    </row>
    <row r="392" spans="1:16" ht="15" customHeight="1" x14ac:dyDescent="0.25">
      <c r="A392" s="196" t="s">
        <v>102</v>
      </c>
      <c r="B392" s="197"/>
      <c r="C392" s="197"/>
      <c r="D392" s="197"/>
      <c r="E392" s="197"/>
      <c r="F392" s="197"/>
      <c r="G392" s="197"/>
      <c r="H392" s="197"/>
      <c r="I392" s="197"/>
      <c r="J392" s="197"/>
      <c r="K392" s="197"/>
      <c r="L392" s="212"/>
      <c r="M392" s="64">
        <v>110978</v>
      </c>
      <c r="N392" s="63">
        <f t="shared" si="11"/>
        <v>0.38301690785409342</v>
      </c>
      <c r="O392" s="210"/>
      <c r="P392" s="194"/>
    </row>
    <row r="393" spans="1:16" ht="15.75" customHeight="1" thickBot="1" x14ac:dyDescent="0.3">
      <c r="A393" s="199" t="s">
        <v>103</v>
      </c>
      <c r="B393" s="200"/>
      <c r="C393" s="200"/>
      <c r="D393" s="200"/>
      <c r="E393" s="200"/>
      <c r="F393" s="200"/>
      <c r="G393" s="200"/>
      <c r="H393" s="200"/>
      <c r="I393" s="200"/>
      <c r="J393" s="200"/>
      <c r="K393" s="200"/>
      <c r="L393" s="213"/>
      <c r="M393" s="65">
        <v>1685</v>
      </c>
      <c r="N393" s="67">
        <f t="shared" si="11"/>
        <v>5.8154182787052153E-3</v>
      </c>
      <c r="O393" s="211"/>
      <c r="P393" s="195"/>
    </row>
    <row r="394" spans="1:16" ht="15" customHeight="1" x14ac:dyDescent="0.25">
      <c r="A394" s="190" t="s">
        <v>104</v>
      </c>
      <c r="B394" s="191"/>
      <c r="C394" s="191"/>
      <c r="D394" s="191"/>
      <c r="E394" s="191"/>
      <c r="F394" s="191"/>
      <c r="G394" s="191"/>
      <c r="H394" s="191"/>
      <c r="I394" s="191"/>
      <c r="J394" s="191"/>
      <c r="K394" s="191"/>
      <c r="L394" s="192"/>
      <c r="M394" s="77">
        <v>6710</v>
      </c>
      <c r="N394" s="69">
        <f t="shared" si="11"/>
        <v>2.3158134510452223E-2</v>
      </c>
      <c r="O394" s="193">
        <f>SUM(N394:N408)</f>
        <v>3.3342881893513997E-2</v>
      </c>
      <c r="P394" s="214">
        <f>SUM(O394:O423)</f>
        <v>0.15572896354405741</v>
      </c>
    </row>
    <row r="395" spans="1:16" ht="15" customHeight="1" x14ac:dyDescent="0.25">
      <c r="A395" s="196" t="s">
        <v>105</v>
      </c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8"/>
      <c r="M395" s="78">
        <v>1995</v>
      </c>
      <c r="N395" s="63">
        <f t="shared" si="11"/>
        <v>6.8853171905144837E-3</v>
      </c>
      <c r="O395" s="194"/>
      <c r="P395" s="215"/>
    </row>
    <row r="396" spans="1:16" ht="15" customHeight="1" x14ac:dyDescent="0.25">
      <c r="A396" s="196" t="s">
        <v>106</v>
      </c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8"/>
      <c r="M396" s="78">
        <v>27</v>
      </c>
      <c r="N396" s="63">
        <f t="shared" si="11"/>
        <v>9.3184743931774968E-5</v>
      </c>
      <c r="O396" s="194"/>
      <c r="P396" s="215"/>
    </row>
    <row r="397" spans="1:16" ht="15" customHeight="1" x14ac:dyDescent="0.25">
      <c r="A397" s="196" t="s">
        <v>159</v>
      </c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8"/>
      <c r="M397" s="78">
        <v>21</v>
      </c>
      <c r="N397" s="63"/>
      <c r="O397" s="194"/>
      <c r="P397" s="215"/>
    </row>
    <row r="398" spans="1:16" ht="15" customHeight="1" x14ac:dyDescent="0.25">
      <c r="A398" s="196" t="s">
        <v>107</v>
      </c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8"/>
      <c r="M398" s="78">
        <v>313</v>
      </c>
      <c r="N398" s="63">
        <f t="shared" ref="N398:N424" si="12">M398/M$424</f>
        <v>1.0802527722461319E-3</v>
      </c>
      <c r="O398" s="194"/>
      <c r="P398" s="215"/>
    </row>
    <row r="399" spans="1:16" ht="15" customHeight="1" x14ac:dyDescent="0.25">
      <c r="A399" s="196" t="s">
        <v>108</v>
      </c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8"/>
      <c r="M399" s="78">
        <v>37</v>
      </c>
      <c r="N399" s="63">
        <f t="shared" si="12"/>
        <v>1.2769761205465457E-4</v>
      </c>
      <c r="O399" s="194"/>
      <c r="P399" s="215"/>
    </row>
    <row r="400" spans="1:16" ht="15" customHeight="1" x14ac:dyDescent="0.25">
      <c r="A400" s="196" t="s">
        <v>109</v>
      </c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8"/>
      <c r="M400" s="78">
        <v>452</v>
      </c>
      <c r="N400" s="63">
        <f t="shared" si="12"/>
        <v>1.5599816391541586E-3</v>
      </c>
      <c r="O400" s="194"/>
      <c r="P400" s="215"/>
    </row>
    <row r="401" spans="1:16" ht="15" customHeight="1" x14ac:dyDescent="0.25">
      <c r="A401" s="196" t="s">
        <v>110</v>
      </c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8"/>
      <c r="M401" s="78">
        <v>79</v>
      </c>
      <c r="N401" s="63">
        <f t="shared" si="12"/>
        <v>2.7265165817074897E-4</v>
      </c>
      <c r="O401" s="194"/>
      <c r="P401" s="215"/>
    </row>
    <row r="402" spans="1:16" ht="15" customHeight="1" x14ac:dyDescent="0.25">
      <c r="A402" s="196" t="s">
        <v>111</v>
      </c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8"/>
      <c r="M402" s="78">
        <v>1</v>
      </c>
      <c r="N402" s="63">
        <f t="shared" si="12"/>
        <v>3.4512868122879615E-6</v>
      </c>
      <c r="O402" s="194"/>
      <c r="P402" s="215"/>
    </row>
    <row r="403" spans="1:16" ht="15" customHeight="1" x14ac:dyDescent="0.25">
      <c r="A403" s="143" t="s">
        <v>139</v>
      </c>
      <c r="B403" s="145"/>
      <c r="C403" s="145"/>
      <c r="D403" s="145"/>
      <c r="E403" s="145"/>
      <c r="F403" s="145"/>
      <c r="G403" s="145"/>
      <c r="H403" s="145"/>
      <c r="I403" s="145"/>
      <c r="J403" s="145"/>
      <c r="K403" s="145"/>
      <c r="L403" s="216"/>
      <c r="M403" s="76"/>
      <c r="N403" s="63">
        <f t="shared" si="12"/>
        <v>0</v>
      </c>
      <c r="O403" s="194"/>
      <c r="P403" s="215"/>
    </row>
    <row r="404" spans="1:16" ht="15" customHeight="1" x14ac:dyDescent="0.25">
      <c r="A404" s="196" t="s">
        <v>112</v>
      </c>
      <c r="B404" s="197"/>
      <c r="C404" s="197"/>
      <c r="D404" s="197"/>
      <c r="E404" s="197"/>
      <c r="F404" s="197"/>
      <c r="G404" s="197"/>
      <c r="H404" s="197"/>
      <c r="I404" s="197"/>
      <c r="J404" s="197"/>
      <c r="K404" s="197"/>
      <c r="L404" s="198"/>
      <c r="M404" s="78">
        <v>1</v>
      </c>
      <c r="N404" s="63">
        <f t="shared" si="12"/>
        <v>3.4512868122879615E-6</v>
      </c>
      <c r="O404" s="194"/>
      <c r="P404" s="215"/>
    </row>
    <row r="405" spans="1:16" ht="15" customHeight="1" x14ac:dyDescent="0.25">
      <c r="A405" s="196" t="s">
        <v>113</v>
      </c>
      <c r="B405" s="197"/>
      <c r="C405" s="197"/>
      <c r="D405" s="197"/>
      <c r="E405" s="197"/>
      <c r="F405" s="197"/>
      <c r="G405" s="197"/>
      <c r="H405" s="197"/>
      <c r="I405" s="197"/>
      <c r="J405" s="197"/>
      <c r="K405" s="197"/>
      <c r="L405" s="198"/>
      <c r="M405" s="78">
        <v>28</v>
      </c>
      <c r="N405" s="63">
        <f t="shared" si="12"/>
        <v>9.6636030744062923E-5</v>
      </c>
      <c r="O405" s="194"/>
      <c r="P405" s="215"/>
    </row>
    <row r="406" spans="1:16" ht="15" customHeight="1" x14ac:dyDescent="0.25">
      <c r="A406" s="196" t="s">
        <v>114</v>
      </c>
      <c r="B406" s="197"/>
      <c r="C406" s="197"/>
      <c r="D406" s="197"/>
      <c r="E406" s="197"/>
      <c r="F406" s="197"/>
      <c r="G406" s="197"/>
      <c r="H406" s="197"/>
      <c r="I406" s="197"/>
      <c r="J406" s="197"/>
      <c r="K406" s="197"/>
      <c r="L406" s="198"/>
      <c r="M406" s="78">
        <v>6</v>
      </c>
      <c r="N406" s="63">
        <f t="shared" si="12"/>
        <v>2.070772087372777E-5</v>
      </c>
      <c r="O406" s="194"/>
      <c r="P406" s="215"/>
    </row>
    <row r="407" spans="1:16" ht="15" customHeight="1" x14ac:dyDescent="0.25">
      <c r="A407" s="140" t="s">
        <v>136</v>
      </c>
      <c r="B407" s="141"/>
      <c r="C407" s="141"/>
      <c r="D407" s="141"/>
      <c r="E407" s="141"/>
      <c r="F407" s="141"/>
      <c r="G407" s="141"/>
      <c r="H407" s="141"/>
      <c r="I407" s="141"/>
      <c r="J407" s="141"/>
      <c r="K407" s="141"/>
      <c r="L407" s="186"/>
      <c r="M407" s="76"/>
      <c r="N407" s="63">
        <f t="shared" si="12"/>
        <v>0</v>
      </c>
      <c r="O407" s="194"/>
      <c r="P407" s="215"/>
    </row>
    <row r="408" spans="1:16" ht="15.75" customHeight="1" thickBot="1" x14ac:dyDescent="0.3">
      <c r="A408" s="187" t="s">
        <v>137</v>
      </c>
      <c r="B408" s="188"/>
      <c r="C408" s="188"/>
      <c r="D408" s="188"/>
      <c r="E408" s="188"/>
      <c r="F408" s="188"/>
      <c r="G408" s="188"/>
      <c r="H408" s="188"/>
      <c r="I408" s="188"/>
      <c r="J408" s="188"/>
      <c r="K408" s="188"/>
      <c r="L408" s="189"/>
      <c r="M408" s="79">
        <v>12</v>
      </c>
      <c r="N408" s="67">
        <f t="shared" si="12"/>
        <v>4.1415441747455539E-5</v>
      </c>
      <c r="O408" s="195"/>
      <c r="P408" s="215"/>
    </row>
    <row r="409" spans="1:16" ht="15" customHeight="1" x14ac:dyDescent="0.25">
      <c r="A409" s="190" t="s">
        <v>115</v>
      </c>
      <c r="B409" s="191"/>
      <c r="C409" s="191"/>
      <c r="D409" s="191"/>
      <c r="E409" s="191"/>
      <c r="F409" s="191"/>
      <c r="G409" s="191"/>
      <c r="H409" s="191"/>
      <c r="I409" s="191"/>
      <c r="J409" s="191"/>
      <c r="K409" s="191"/>
      <c r="L409" s="192"/>
      <c r="M409" s="77">
        <v>59</v>
      </c>
      <c r="N409" s="69">
        <f t="shared" si="12"/>
        <v>2.0362592192498972E-4</v>
      </c>
      <c r="O409" s="193">
        <f>SUM(N409:N422)</f>
        <v>1.8899246584088876E-2</v>
      </c>
      <c r="P409" s="215"/>
    </row>
    <row r="410" spans="1:16" ht="15" customHeight="1" x14ac:dyDescent="0.25">
      <c r="A410" s="196" t="s">
        <v>116</v>
      </c>
      <c r="B410" s="197"/>
      <c r="C410" s="197"/>
      <c r="D410" s="197"/>
      <c r="E410" s="197"/>
      <c r="F410" s="197"/>
      <c r="G410" s="197"/>
      <c r="H410" s="197"/>
      <c r="I410" s="197"/>
      <c r="J410" s="197"/>
      <c r="K410" s="197"/>
      <c r="L410" s="198"/>
      <c r="M410" s="78">
        <v>523</v>
      </c>
      <c r="N410" s="63">
        <f t="shared" si="12"/>
        <v>1.805023002826604E-3</v>
      </c>
      <c r="O410" s="194"/>
      <c r="P410" s="215"/>
    </row>
    <row r="411" spans="1:16" ht="15" customHeight="1" x14ac:dyDescent="0.25">
      <c r="A411" s="196" t="s">
        <v>117</v>
      </c>
      <c r="B411" s="197"/>
      <c r="C411" s="197"/>
      <c r="D411" s="197"/>
      <c r="E411" s="197"/>
      <c r="F411" s="197"/>
      <c r="G411" s="197"/>
      <c r="H411" s="197"/>
      <c r="I411" s="197"/>
      <c r="J411" s="197"/>
      <c r="K411" s="197"/>
      <c r="L411" s="198"/>
      <c r="M411" s="78">
        <v>2</v>
      </c>
      <c r="N411" s="63">
        <f t="shared" si="12"/>
        <v>6.9025736245759229E-6</v>
      </c>
      <c r="O411" s="194"/>
      <c r="P411" s="215"/>
    </row>
    <row r="412" spans="1:16" ht="15" customHeight="1" x14ac:dyDescent="0.25">
      <c r="A412" s="196" t="s">
        <v>118</v>
      </c>
      <c r="B412" s="197"/>
      <c r="C412" s="197"/>
      <c r="D412" s="197"/>
      <c r="E412" s="197"/>
      <c r="F412" s="197"/>
      <c r="G412" s="197"/>
      <c r="H412" s="197"/>
      <c r="I412" s="197"/>
      <c r="J412" s="197"/>
      <c r="K412" s="197"/>
      <c r="L412" s="198"/>
      <c r="M412" s="78">
        <v>254</v>
      </c>
      <c r="N412" s="63">
        <f t="shared" si="12"/>
        <v>8.766268503211422E-4</v>
      </c>
      <c r="O412" s="194"/>
      <c r="P412" s="215"/>
    </row>
    <row r="413" spans="1:16" ht="15" customHeight="1" x14ac:dyDescent="0.25">
      <c r="A413" s="196" t="s">
        <v>119</v>
      </c>
      <c r="B413" s="197"/>
      <c r="C413" s="197"/>
      <c r="D413" s="197"/>
      <c r="E413" s="197"/>
      <c r="F413" s="197"/>
      <c r="G413" s="197"/>
      <c r="H413" s="197"/>
      <c r="I413" s="197"/>
      <c r="J413" s="197"/>
      <c r="K413" s="197"/>
      <c r="L413" s="198"/>
      <c r="M413" s="78">
        <v>81</v>
      </c>
      <c r="N413" s="63">
        <f t="shared" si="12"/>
        <v>2.7955423179532491E-4</v>
      </c>
      <c r="O413" s="194"/>
      <c r="P413" s="215"/>
    </row>
    <row r="414" spans="1:16" ht="15" customHeight="1" x14ac:dyDescent="0.25">
      <c r="A414" s="196" t="s">
        <v>120</v>
      </c>
      <c r="B414" s="197"/>
      <c r="C414" s="197"/>
      <c r="D414" s="197"/>
      <c r="E414" s="197"/>
      <c r="F414" s="197"/>
      <c r="G414" s="197"/>
      <c r="H414" s="197"/>
      <c r="I414" s="197"/>
      <c r="J414" s="197"/>
      <c r="K414" s="197"/>
      <c r="L414" s="198"/>
      <c r="M414" s="78">
        <v>107</v>
      </c>
      <c r="N414" s="63">
        <f t="shared" si="12"/>
        <v>3.6928768891481191E-4</v>
      </c>
      <c r="O414" s="194"/>
      <c r="P414" s="215"/>
    </row>
    <row r="415" spans="1:16" ht="15" customHeight="1" x14ac:dyDescent="0.25">
      <c r="A415" s="196" t="s">
        <v>121</v>
      </c>
      <c r="B415" s="197"/>
      <c r="C415" s="197"/>
      <c r="D415" s="197"/>
      <c r="E415" s="197"/>
      <c r="F415" s="197"/>
      <c r="G415" s="197"/>
      <c r="H415" s="197"/>
      <c r="I415" s="197"/>
      <c r="J415" s="197"/>
      <c r="K415" s="197"/>
      <c r="L415" s="198"/>
      <c r="M415" s="78">
        <v>224</v>
      </c>
      <c r="N415" s="63">
        <f t="shared" si="12"/>
        <v>7.7308824595250338E-4</v>
      </c>
      <c r="O415" s="194"/>
      <c r="P415" s="215"/>
    </row>
    <row r="416" spans="1:16" ht="15" customHeight="1" x14ac:dyDescent="0.25">
      <c r="A416" s="196" t="s">
        <v>122</v>
      </c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  <c r="L416" s="198"/>
      <c r="M416" s="78">
        <v>93</v>
      </c>
      <c r="N416" s="63">
        <f t="shared" si="12"/>
        <v>3.2096967354278041E-4</v>
      </c>
      <c r="O416" s="194"/>
      <c r="P416" s="215"/>
    </row>
    <row r="417" spans="1:17" ht="15" customHeight="1" x14ac:dyDescent="0.25">
      <c r="A417" s="196" t="s">
        <v>123</v>
      </c>
      <c r="B417" s="197"/>
      <c r="C417" s="197"/>
      <c r="D417" s="197"/>
      <c r="E417" s="197"/>
      <c r="F417" s="197"/>
      <c r="G417" s="197"/>
      <c r="H417" s="197"/>
      <c r="I417" s="197"/>
      <c r="J417" s="197"/>
      <c r="K417" s="197"/>
      <c r="L417" s="198"/>
      <c r="M417" s="78">
        <v>3</v>
      </c>
      <c r="N417" s="63">
        <f t="shared" si="12"/>
        <v>1.0353860436863885E-5</v>
      </c>
      <c r="O417" s="194"/>
      <c r="P417" s="215"/>
    </row>
    <row r="418" spans="1:17" ht="15" customHeight="1" x14ac:dyDescent="0.25">
      <c r="A418" s="196" t="s">
        <v>128</v>
      </c>
      <c r="B418" s="197"/>
      <c r="C418" s="197"/>
      <c r="D418" s="197"/>
      <c r="E418" s="197"/>
      <c r="F418" s="197"/>
      <c r="G418" s="197"/>
      <c r="H418" s="197"/>
      <c r="I418" s="197"/>
      <c r="J418" s="197"/>
      <c r="K418" s="197"/>
      <c r="L418" s="198"/>
      <c r="M418" s="78">
        <v>3</v>
      </c>
      <c r="N418" s="63">
        <f t="shared" si="12"/>
        <v>1.0353860436863885E-5</v>
      </c>
      <c r="O418" s="194"/>
      <c r="P418" s="215"/>
    </row>
    <row r="419" spans="1:17" ht="15" customHeight="1" x14ac:dyDescent="0.25">
      <c r="A419" s="196" t="s">
        <v>154</v>
      </c>
      <c r="B419" s="197"/>
      <c r="C419" s="197"/>
      <c r="D419" s="197"/>
      <c r="E419" s="197"/>
      <c r="F419" s="197"/>
      <c r="G419" s="197"/>
      <c r="H419" s="197"/>
      <c r="I419" s="197"/>
      <c r="J419" s="197"/>
      <c r="K419" s="197"/>
      <c r="L419" s="198"/>
      <c r="M419" s="78">
        <v>3</v>
      </c>
      <c r="N419" s="63">
        <f t="shared" si="12"/>
        <v>1.0353860436863885E-5</v>
      </c>
      <c r="O419" s="194"/>
      <c r="P419" s="215"/>
    </row>
    <row r="420" spans="1:17" ht="15" customHeight="1" x14ac:dyDescent="0.25">
      <c r="A420" s="143" t="s">
        <v>140</v>
      </c>
      <c r="B420" s="141"/>
      <c r="C420" s="141"/>
      <c r="D420" s="141"/>
      <c r="E420" s="141"/>
      <c r="F420" s="141"/>
      <c r="G420" s="141"/>
      <c r="H420" s="141"/>
      <c r="I420" s="141"/>
      <c r="J420" s="141"/>
      <c r="K420" s="141"/>
      <c r="L420" s="186"/>
      <c r="M420" s="76">
        <v>10</v>
      </c>
      <c r="N420" s="63">
        <f t="shared" si="12"/>
        <v>3.4512868122879617E-5</v>
      </c>
      <c r="O420" s="194"/>
      <c r="P420" s="215"/>
    </row>
    <row r="421" spans="1:17" ht="15" customHeight="1" x14ac:dyDescent="0.25">
      <c r="A421" s="196" t="s">
        <v>124</v>
      </c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8"/>
      <c r="M421" s="78">
        <v>33</v>
      </c>
      <c r="N421" s="63">
        <f t="shared" si="12"/>
        <v>1.1389246480550273E-4</v>
      </c>
      <c r="O421" s="194"/>
      <c r="P421" s="215"/>
    </row>
    <row r="422" spans="1:17" ht="15.75" customHeight="1" thickBot="1" x14ac:dyDescent="0.3">
      <c r="A422" s="199" t="s">
        <v>158</v>
      </c>
      <c r="B422" s="200"/>
      <c r="C422" s="200"/>
      <c r="D422" s="200"/>
      <c r="E422" s="200"/>
      <c r="F422" s="200"/>
      <c r="G422" s="200"/>
      <c r="H422" s="200"/>
      <c r="I422" s="200"/>
      <c r="J422" s="200"/>
      <c r="K422" s="200"/>
      <c r="L422" s="201"/>
      <c r="M422" s="80">
        <v>4081</v>
      </c>
      <c r="N422" s="67">
        <f t="shared" si="12"/>
        <v>1.4084701480947171E-2</v>
      </c>
      <c r="O422" s="195"/>
      <c r="P422" s="215"/>
      <c r="Q422" s="13"/>
    </row>
    <row r="423" spans="1:17" ht="15.75" customHeight="1" thickBot="1" x14ac:dyDescent="0.3">
      <c r="A423" s="217" t="s">
        <v>126</v>
      </c>
      <c r="B423" s="217"/>
      <c r="C423" s="217"/>
      <c r="D423" s="217"/>
      <c r="E423" s="217"/>
      <c r="F423" s="217"/>
      <c r="G423" s="217"/>
      <c r="H423" s="217"/>
      <c r="I423" s="217"/>
      <c r="J423" s="217"/>
      <c r="K423" s="217"/>
      <c r="L423" s="218"/>
      <c r="M423" s="70">
        <v>29985</v>
      </c>
      <c r="N423" s="71">
        <f t="shared" si="12"/>
        <v>0.10348683506645452</v>
      </c>
      <c r="O423" s="72">
        <f>N423</f>
        <v>0.10348683506645452</v>
      </c>
      <c r="P423" s="215"/>
    </row>
    <row r="424" spans="1:17" ht="13.5" thickBot="1" x14ac:dyDescent="0.25">
      <c r="A424" s="139" t="s">
        <v>129</v>
      </c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85"/>
      <c r="M424" s="73">
        <f>SUM(M391:M423)</f>
        <v>289747</v>
      </c>
      <c r="N424" s="74">
        <f t="shared" si="12"/>
        <v>1</v>
      </c>
      <c r="O424" s="74">
        <f>SUM(O391:O423)</f>
        <v>0.99992752297694198</v>
      </c>
      <c r="P424" s="66">
        <f>SUM(P391:P423)</f>
        <v>0.99992752297694198</v>
      </c>
    </row>
    <row r="429" spans="1:17" ht="30" x14ac:dyDescent="0.25">
      <c r="A429" s="95" t="s">
        <v>149</v>
      </c>
      <c r="B429" s="95" t="s">
        <v>148</v>
      </c>
      <c r="C429" s="95" t="s">
        <v>146</v>
      </c>
      <c r="D429" s="95" t="s">
        <v>147</v>
      </c>
    </row>
    <row r="430" spans="1:17" ht="15" x14ac:dyDescent="0.25">
      <c r="A430" s="82" t="s">
        <v>15</v>
      </c>
      <c r="B430" s="83">
        <v>2603</v>
      </c>
      <c r="C430" s="87">
        <f t="shared" ref="C430:C443" si="13">B430/D430</f>
        <v>7.7039185509648389E-2</v>
      </c>
      <c r="D430" s="83">
        <v>33788</v>
      </c>
    </row>
    <row r="431" spans="1:17" ht="15" x14ac:dyDescent="0.25">
      <c r="A431" s="82" t="s">
        <v>80</v>
      </c>
      <c r="B431" s="83">
        <v>184</v>
      </c>
      <c r="C431" s="87">
        <f t="shared" si="13"/>
        <v>4.1875284478834776E-2</v>
      </c>
      <c r="D431" s="83">
        <v>4394</v>
      </c>
    </row>
    <row r="432" spans="1:17" ht="15" x14ac:dyDescent="0.25">
      <c r="A432" s="82" t="s">
        <v>17</v>
      </c>
      <c r="B432" s="83">
        <v>102</v>
      </c>
      <c r="C432" s="87">
        <f t="shared" si="13"/>
        <v>2.5801620948892552E-4</v>
      </c>
      <c r="D432" s="83">
        <v>395324</v>
      </c>
    </row>
    <row r="433" spans="1:4" ht="15" x14ac:dyDescent="0.25">
      <c r="A433" s="82" t="s">
        <v>18</v>
      </c>
      <c r="B433" s="83">
        <v>115</v>
      </c>
      <c r="C433" s="87">
        <f t="shared" si="13"/>
        <v>1.0255038344925985E-2</v>
      </c>
      <c r="D433" s="83">
        <v>11214</v>
      </c>
    </row>
    <row r="434" spans="1:4" ht="15" x14ac:dyDescent="0.25">
      <c r="A434" s="82" t="s">
        <v>19</v>
      </c>
      <c r="B434" s="83">
        <v>104</v>
      </c>
      <c r="C434" s="87">
        <f t="shared" si="13"/>
        <v>1.5427978044800474E-2</v>
      </c>
      <c r="D434" s="83">
        <v>6741</v>
      </c>
    </row>
    <row r="435" spans="1:4" ht="15" x14ac:dyDescent="0.25">
      <c r="A435" s="82" t="s">
        <v>22</v>
      </c>
      <c r="B435" s="83">
        <v>103</v>
      </c>
      <c r="C435" s="87">
        <f t="shared" si="13"/>
        <v>9.8485427981335571E-4</v>
      </c>
      <c r="D435" s="83">
        <v>104584</v>
      </c>
    </row>
    <row r="436" spans="1:4" ht="15" x14ac:dyDescent="0.25">
      <c r="A436" s="82" t="s">
        <v>24</v>
      </c>
      <c r="B436" s="83">
        <v>1092</v>
      </c>
      <c r="C436" s="87">
        <f t="shared" si="13"/>
        <v>0.13234759423100231</v>
      </c>
      <c r="D436" s="83">
        <v>8251</v>
      </c>
    </row>
    <row r="437" spans="1:4" ht="15" x14ac:dyDescent="0.25">
      <c r="A437" s="82" t="s">
        <v>90</v>
      </c>
      <c r="B437" s="83">
        <v>148</v>
      </c>
      <c r="C437" s="87">
        <f t="shared" si="13"/>
        <v>7.4717285945072702E-3</v>
      </c>
      <c r="D437" s="83">
        <v>19808</v>
      </c>
    </row>
    <row r="438" spans="1:4" ht="15" x14ac:dyDescent="0.25">
      <c r="A438" s="82" t="s">
        <v>2</v>
      </c>
      <c r="B438" s="83">
        <v>107</v>
      </c>
      <c r="C438" s="87">
        <f t="shared" si="13"/>
        <v>4.8738270930126625E-3</v>
      </c>
      <c r="D438" s="83">
        <v>21954</v>
      </c>
    </row>
    <row r="439" spans="1:4" ht="15" x14ac:dyDescent="0.25">
      <c r="A439" s="82" t="s">
        <v>26</v>
      </c>
      <c r="B439" s="83">
        <v>73</v>
      </c>
      <c r="C439" s="87">
        <f t="shared" si="13"/>
        <v>2.1770898571471177E-3</v>
      </c>
      <c r="D439" s="83">
        <v>33531</v>
      </c>
    </row>
    <row r="440" spans="1:4" ht="15" x14ac:dyDescent="0.25">
      <c r="A440" s="82" t="s">
        <v>27</v>
      </c>
      <c r="B440" s="83">
        <v>184</v>
      </c>
      <c r="C440" s="87">
        <f t="shared" si="13"/>
        <v>1.1210625723511851E-2</v>
      </c>
      <c r="D440" s="83">
        <v>16413</v>
      </c>
    </row>
    <row r="441" spans="1:4" ht="15" x14ac:dyDescent="0.25">
      <c r="A441" s="82" t="s">
        <v>28</v>
      </c>
      <c r="B441" s="83">
        <v>2</v>
      </c>
      <c r="C441" s="87">
        <f t="shared" si="13"/>
        <v>3.5106812476961156E-5</v>
      </c>
      <c r="D441" s="83">
        <v>56969</v>
      </c>
    </row>
    <row r="442" spans="1:4" ht="15.75" thickBot="1" x14ac:dyDescent="0.3">
      <c r="A442" s="82" t="s">
        <v>29</v>
      </c>
      <c r="B442" s="83">
        <v>112</v>
      </c>
      <c r="C442" s="87">
        <f t="shared" si="13"/>
        <v>8.0109291962606128E-4</v>
      </c>
      <c r="D442" s="83">
        <v>139809</v>
      </c>
    </row>
    <row r="443" spans="1:4" ht="15.75" thickBot="1" x14ac:dyDescent="0.3">
      <c r="A443" s="91" t="s">
        <v>150</v>
      </c>
      <c r="B443" s="92">
        <f>SUM(B430:B442)</f>
        <v>4929</v>
      </c>
      <c r="C443" s="93">
        <f t="shared" si="13"/>
        <v>5.7799197917399563E-3</v>
      </c>
      <c r="D443" s="94">
        <f>SUM(D430:D442)</f>
        <v>852780</v>
      </c>
    </row>
  </sheetData>
  <mergeCells count="114">
    <mergeCell ref="A424:L424"/>
    <mergeCell ref="A399:L399"/>
    <mergeCell ref="A420:L420"/>
    <mergeCell ref="A421:L421"/>
    <mergeCell ref="A422:L422"/>
    <mergeCell ref="A423:L423"/>
    <mergeCell ref="A411:L411"/>
    <mergeCell ref="A412:L412"/>
    <mergeCell ref="A413:L413"/>
    <mergeCell ref="A414:L414"/>
    <mergeCell ref="A415:L415"/>
    <mergeCell ref="A416:L416"/>
    <mergeCell ref="A417:L417"/>
    <mergeCell ref="A418:L418"/>
    <mergeCell ref="A419:L419"/>
    <mergeCell ref="A405:L405"/>
    <mergeCell ref="A406:L406"/>
    <mergeCell ref="A407:L407"/>
    <mergeCell ref="A408:L408"/>
    <mergeCell ref="A409:L409"/>
    <mergeCell ref="A386:B386"/>
    <mergeCell ref="A410:L410"/>
    <mergeCell ref="A395:L395"/>
    <mergeCell ref="A396:L396"/>
    <mergeCell ref="A398:L398"/>
    <mergeCell ref="A400:L400"/>
    <mergeCell ref="A401:L401"/>
    <mergeCell ref="A402:L402"/>
    <mergeCell ref="A403:L403"/>
    <mergeCell ref="A404:L404"/>
    <mergeCell ref="A277:B277"/>
    <mergeCell ref="A286:C286"/>
    <mergeCell ref="A314:B314"/>
    <mergeCell ref="A323:C323"/>
    <mergeCell ref="A351:B351"/>
    <mergeCell ref="A358:C358"/>
    <mergeCell ref="A204:E204"/>
    <mergeCell ref="A205:E205"/>
    <mergeCell ref="A206:E206"/>
    <mergeCell ref="A207:E207"/>
    <mergeCell ref="A211:D211"/>
    <mergeCell ref="A249:C249"/>
    <mergeCell ref="A196:D196"/>
    <mergeCell ref="A199:G199"/>
    <mergeCell ref="A200:E200"/>
    <mergeCell ref="A201:E201"/>
    <mergeCell ref="A202:E202"/>
    <mergeCell ref="A203:E203"/>
    <mergeCell ref="A190:F190"/>
    <mergeCell ref="A191:D191"/>
    <mergeCell ref="A192:D192"/>
    <mergeCell ref="A193:D193"/>
    <mergeCell ref="A194:D194"/>
    <mergeCell ref="A195:D195"/>
    <mergeCell ref="A180:C180"/>
    <mergeCell ref="A183:E183"/>
    <mergeCell ref="A184:C184"/>
    <mergeCell ref="A185:C185"/>
    <mergeCell ref="A186:C186"/>
    <mergeCell ref="A187:C187"/>
    <mergeCell ref="A171:C171"/>
    <mergeCell ref="A172:C172"/>
    <mergeCell ref="A176:E176"/>
    <mergeCell ref="A177:C177"/>
    <mergeCell ref="A178:C178"/>
    <mergeCell ref="A179:C179"/>
    <mergeCell ref="A164:E164"/>
    <mergeCell ref="A165:C165"/>
    <mergeCell ref="A166:C166"/>
    <mergeCell ref="A167:C167"/>
    <mergeCell ref="A169:E169"/>
    <mergeCell ref="A170:C170"/>
    <mergeCell ref="B149:E149"/>
    <mergeCell ref="B150:E150"/>
    <mergeCell ref="B151:E151"/>
    <mergeCell ref="B152:E152"/>
    <mergeCell ref="B153:E153"/>
    <mergeCell ref="A154:E154"/>
    <mergeCell ref="C12:K12"/>
    <mergeCell ref="C13:K13"/>
    <mergeCell ref="B143:E143"/>
    <mergeCell ref="B144:E144"/>
    <mergeCell ref="B145:E145"/>
    <mergeCell ref="B146:E146"/>
    <mergeCell ref="B147:E147"/>
    <mergeCell ref="B148:E148"/>
    <mergeCell ref="A17:C17"/>
    <mergeCell ref="A64:B64"/>
    <mergeCell ref="A88:D88"/>
    <mergeCell ref="A141:G141"/>
    <mergeCell ref="B142:E142"/>
    <mergeCell ref="C14:K14"/>
    <mergeCell ref="C3:K3"/>
    <mergeCell ref="C5:K5"/>
    <mergeCell ref="C6:K6"/>
    <mergeCell ref="C7:K7"/>
    <mergeCell ref="C8:K8"/>
    <mergeCell ref="C9:K9"/>
    <mergeCell ref="C10:K10"/>
    <mergeCell ref="C11:K11"/>
    <mergeCell ref="C2:K2"/>
    <mergeCell ref="A389:L389"/>
    <mergeCell ref="A390:L390"/>
    <mergeCell ref="A391:L391"/>
    <mergeCell ref="A392:L392"/>
    <mergeCell ref="A393:L393"/>
    <mergeCell ref="A394:L394"/>
    <mergeCell ref="M390:P390"/>
    <mergeCell ref="O391:O393"/>
    <mergeCell ref="P391:P393"/>
    <mergeCell ref="O394:O408"/>
    <mergeCell ref="P394:P423"/>
    <mergeCell ref="O409:O422"/>
    <mergeCell ref="A397:L397"/>
  </mergeCells>
  <conditionalFormatting sqref="C287:C313">
    <cfRule type="top10" dxfId="6" priority="7" rank="3"/>
  </conditionalFormatting>
  <conditionalFormatting sqref="C250:C276">
    <cfRule type="top10" dxfId="5" priority="6" rank="4"/>
  </conditionalFormatting>
  <conditionalFormatting sqref="C324:C350">
    <cfRule type="top10" dxfId="4" priority="5" rank="3"/>
  </conditionalFormatting>
  <conditionalFormatting sqref="C359:C385">
    <cfRule type="top10" dxfId="3" priority="4" rank="4"/>
  </conditionalFormatting>
  <conditionalFormatting sqref="N397">
    <cfRule type="top10" dxfId="2" priority="2" rank="5"/>
  </conditionalFormatting>
  <conditionalFormatting sqref="N391:N396 N398:N423">
    <cfRule type="top10" dxfId="1" priority="31" rank="5"/>
  </conditionalFormatting>
  <conditionalFormatting sqref="C430:C442">
    <cfRule type="aboveAverage" dxfId="0" priority="43" stopIfTrue="1"/>
  </conditionalFormatting>
  <pageMargins left="0.23622047244094491" right="0.23622047244094491" top="0.74803149606299213" bottom="0.74803149606299213" header="0.31496062992125984" footer="0.31496062992125984"/>
  <pageSetup paperSize="9" scale="55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9" max="16383" man="1"/>
    <brk id="247" max="16383" man="1"/>
    <brk id="284" max="16383" man="1"/>
    <brk id="321" max="16383" man="1"/>
  </rowBreak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2013</vt:lpstr>
      <vt:lpstr>2015</vt:lpstr>
    </vt:vector>
  </TitlesOfParts>
  <Manager>Jaime Lopez Loosvelt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ECRIS Global Statistics</dc:title>
  <dc:creator>DG Justice</dc:creator>
  <cp:lastModifiedBy>Donatas Valiukas</cp:lastModifiedBy>
  <cp:lastPrinted>2016-07-20T09:26:18Z</cp:lastPrinted>
  <dcterms:created xsi:type="dcterms:W3CDTF">2012-12-14T00:25:11Z</dcterms:created>
  <dcterms:modified xsi:type="dcterms:W3CDTF">2016-07-22T10:08:08Z</dcterms:modified>
</cp:coreProperties>
</file>