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20" yWindow="1425" windowWidth="19020" windowHeight="8475"/>
  </bookViews>
  <sheets>
    <sheet name="2013" sheetId="3" r:id="rId1"/>
  </sheets>
  <definedNames>
    <definedName name="AT_T0100_BE" localSheetId="0">#REF!</definedName>
    <definedName name="AT_T0100_BE">#REF!</definedName>
    <definedName name="AT_T0100_CZ" localSheetId="0">#REF!</definedName>
    <definedName name="AT_T0100_CZ">#REF!</definedName>
    <definedName name="BE_T0100_AT" localSheetId="0">#REF!</definedName>
    <definedName name="BE_T0100_AT">#REF!</definedName>
    <definedName name="BE_T0100_CZ" localSheetId="0">#REF!</definedName>
    <definedName name="BE_T0100_CZ">#REF!</definedName>
  </definedNames>
  <calcPr calcId="145621"/>
</workbook>
</file>

<file path=xl/calcChain.xml><?xml version="1.0" encoding="utf-8"?>
<calcChain xmlns="http://schemas.openxmlformats.org/spreadsheetml/2006/main">
  <c r="D101" i="3"/>
  <c r="D100" l="1"/>
  <c r="D207" l="1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06"/>
  <c r="D99" l="1"/>
  <c r="C229" l="1"/>
  <c r="D98"/>
  <c r="C224" l="1"/>
  <c r="D96" l="1"/>
  <c r="A373" l="1"/>
  <c r="F200" l="1"/>
  <c r="G199" s="1"/>
  <c r="D95"/>
  <c r="C102"/>
  <c r="C23"/>
  <c r="D94" l="1"/>
  <c r="G194" l="1"/>
  <c r="C207"/>
  <c r="C208"/>
  <c r="C209"/>
  <c r="C210"/>
  <c r="C211"/>
  <c r="C212"/>
  <c r="C213"/>
  <c r="C214"/>
  <c r="C215"/>
  <c r="C216"/>
  <c r="C217"/>
  <c r="C218"/>
  <c r="C220"/>
  <c r="C221"/>
  <c r="C222"/>
  <c r="C223"/>
  <c r="C225"/>
  <c r="C226"/>
  <c r="C227"/>
  <c r="C228"/>
  <c r="C230"/>
  <c r="C206"/>
  <c r="E189"/>
  <c r="F186" s="1"/>
  <c r="F154"/>
  <c r="D92"/>
  <c r="D93"/>
  <c r="C232" l="1"/>
  <c r="D232" s="1"/>
  <c r="G197"/>
  <c r="G193"/>
  <c r="G195"/>
  <c r="G198"/>
  <c r="G196"/>
  <c r="F184"/>
  <c r="F187"/>
  <c r="F185"/>
  <c r="F188"/>
  <c r="D91" l="1"/>
  <c r="A336" l="1"/>
  <c r="A301"/>
  <c r="A266"/>
  <c r="C241" s="1"/>
  <c r="A231"/>
  <c r="D231" s="1"/>
  <c r="B6"/>
  <c r="D172"/>
  <c r="F172" s="1"/>
  <c r="D90"/>
  <c r="D102" s="1"/>
  <c r="B102"/>
  <c r="A77"/>
  <c r="C19"/>
  <c r="C20"/>
  <c r="C21"/>
  <c r="C22"/>
  <c r="C18"/>
  <c r="D167"/>
  <c r="G153"/>
  <c r="C334" l="1"/>
  <c r="C371"/>
  <c r="E166"/>
  <c r="F167"/>
  <c r="C294"/>
  <c r="C299"/>
  <c r="C259"/>
  <c r="C264"/>
  <c r="C329"/>
  <c r="C366"/>
  <c r="C370"/>
  <c r="C368"/>
  <c r="C365"/>
  <c r="C363"/>
  <c r="C361"/>
  <c r="C359"/>
  <c r="C357"/>
  <c r="C355"/>
  <c r="C353"/>
  <c r="C351"/>
  <c r="C349"/>
  <c r="C354"/>
  <c r="C352"/>
  <c r="C348"/>
  <c r="C372"/>
  <c r="C369"/>
  <c r="C367"/>
  <c r="C364"/>
  <c r="C362"/>
  <c r="C360"/>
  <c r="C358"/>
  <c r="C356"/>
  <c r="C350"/>
  <c r="C312"/>
  <c r="C324"/>
  <c r="C278"/>
  <c r="C289"/>
  <c r="C242"/>
  <c r="C254"/>
  <c r="D177"/>
  <c r="D180" s="1"/>
  <c r="E179" s="1"/>
  <c r="C311"/>
  <c r="C333"/>
  <c r="C331"/>
  <c r="C328"/>
  <c r="C326"/>
  <c r="C323"/>
  <c r="C321"/>
  <c r="C319"/>
  <c r="C317"/>
  <c r="C315"/>
  <c r="C313"/>
  <c r="C335"/>
  <c r="C332"/>
  <c r="C330"/>
  <c r="C327"/>
  <c r="C325"/>
  <c r="C322"/>
  <c r="C320"/>
  <c r="C318"/>
  <c r="C316"/>
  <c r="C314"/>
  <c r="C300"/>
  <c r="C297"/>
  <c r="C295"/>
  <c r="C292"/>
  <c r="C290"/>
  <c r="C287"/>
  <c r="C285"/>
  <c r="C283"/>
  <c r="C281"/>
  <c r="C279"/>
  <c r="C277"/>
  <c r="C276"/>
  <c r="C298"/>
  <c r="C296"/>
  <c r="C293"/>
  <c r="C291"/>
  <c r="C288"/>
  <c r="C286"/>
  <c r="C284"/>
  <c r="C282"/>
  <c r="C280"/>
  <c r="C263"/>
  <c r="C258"/>
  <c r="C253"/>
  <c r="C249"/>
  <c r="C245"/>
  <c r="C261"/>
  <c r="C256"/>
  <c r="C251"/>
  <c r="C247"/>
  <c r="C243"/>
  <c r="C265"/>
  <c r="C262"/>
  <c r="C260"/>
  <c r="C257"/>
  <c r="C255"/>
  <c r="C252"/>
  <c r="C250"/>
  <c r="C248"/>
  <c r="C246"/>
  <c r="C244"/>
  <c r="E171"/>
  <c r="E170"/>
  <c r="G142"/>
  <c r="G144"/>
  <c r="G146"/>
  <c r="G143"/>
  <c r="G145"/>
  <c r="G147"/>
  <c r="G149"/>
  <c r="G148"/>
  <c r="G150"/>
  <c r="G152"/>
  <c r="G151"/>
  <c r="E165"/>
  <c r="E178" l="1"/>
  <c r="C24"/>
  <c r="E177"/>
  <c r="C25" l="1"/>
  <c r="C26" l="1"/>
  <c r="C27" l="1"/>
  <c r="C28" l="1"/>
  <c r="C29" l="1"/>
</calcChain>
</file>

<file path=xl/comments1.xml><?xml version="1.0" encoding="utf-8"?>
<comments xmlns="http://schemas.openxmlformats.org/spreadsheetml/2006/main">
  <authors>
    <author>DEFAY Jean-Louis (JUST-EXT)</author>
    <author>Jorge Ribeiro Jordao</author>
  </authors>
  <commentList>
    <comment ref="A17" authorId="0">
      <text>
        <r>
          <rPr>
            <b/>
            <sz val="9"/>
            <color indexed="81"/>
            <rFont val="Tahoma"/>
            <charset val="1"/>
          </rPr>
          <t>DEFAY Jean-Louis (JUST-EXT):</t>
        </r>
        <r>
          <rPr>
            <sz val="9"/>
            <color indexed="81"/>
            <rFont val="Tahoma"/>
            <charset val="1"/>
          </rPr>
          <t xml:space="preserve">
active connections during the month = exchanging at least one message</t>
        </r>
      </text>
    </comment>
    <comment ref="D89" authorId="1">
      <text>
        <r>
          <rPr>
            <sz val="9"/>
            <color indexed="81"/>
            <rFont val="Tahoma"/>
            <family val="2"/>
          </rPr>
          <t>Denial + Problem + Response</t>
        </r>
      </text>
    </comment>
    <comment ref="A204" authorId="0">
      <text>
        <r>
          <rPr>
            <b/>
            <sz val="9"/>
            <color indexed="81"/>
            <rFont val="Tahoma"/>
            <charset val="1"/>
          </rPr>
          <t>DEFAY Jean-Louis (JUST-EXT):</t>
        </r>
        <r>
          <rPr>
            <sz val="9"/>
            <color indexed="81"/>
            <rFont val="Tahoma"/>
            <charset val="1"/>
          </rPr>
          <t xml:space="preserve">
at least one message exchanged since the beginning of the year</t>
        </r>
      </text>
    </comment>
  </commentList>
</comments>
</file>

<file path=xl/sharedStrings.xml><?xml version="1.0" encoding="utf-8"?>
<sst xmlns="http://schemas.openxmlformats.org/spreadsheetml/2006/main" count="245" uniqueCount="100">
  <si>
    <t>Interconnections</t>
  </si>
  <si>
    <t>NOT</t>
  </si>
  <si>
    <t>REQ</t>
  </si>
  <si>
    <t>HU</t>
  </si>
  <si>
    <t>SK</t>
  </si>
  <si>
    <t>May</t>
  </si>
  <si>
    <t>Jun</t>
  </si>
  <si>
    <t>Jul</t>
  </si>
  <si>
    <t>Aug</t>
  </si>
  <si>
    <t>Sep</t>
  </si>
  <si>
    <t>Oct</t>
  </si>
  <si>
    <t>Nov</t>
  </si>
  <si>
    <t>Messages</t>
  </si>
  <si>
    <t>Dec</t>
  </si>
  <si>
    <t>AT</t>
  </si>
  <si>
    <t>BE</t>
  </si>
  <si>
    <t>BG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</si>
  <si>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</si>
  <si>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</si>
  <si>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</si>
  <si>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</si>
  <si>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</si>
  <si>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</si>
  <si>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</si>
  <si>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</si>
  <si>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</si>
  <si>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IE</t>
  </si>
  <si>
    <t>LT</t>
  </si>
  <si>
    <t>LV</t>
  </si>
  <si>
    <t>NL</t>
  </si>
  <si>
    <t>PL</t>
  </si>
  <si>
    <t>RO</t>
  </si>
  <si>
    <t>Apr</t>
  </si>
  <si>
    <t>Replies to notifications</t>
  </si>
  <si>
    <t>Replies to requests</t>
  </si>
  <si>
    <t>Messages per MS</t>
  </si>
  <si>
    <t>Partners per MS</t>
  </si>
  <si>
    <t>Messages per type</t>
  </si>
  <si>
    <t>Notification</t>
  </si>
  <si>
    <t>NPB</t>
  </si>
  <si>
    <t>Notification Problem</t>
  </si>
  <si>
    <t>NRC</t>
  </si>
  <si>
    <t>Notification Receipt</t>
  </si>
  <si>
    <t>Request</t>
  </si>
  <si>
    <t>RDL</t>
  </si>
  <si>
    <t>Request Deadline</t>
  </si>
  <si>
    <t>RDN</t>
  </si>
  <si>
    <t>Request Denial</t>
  </si>
  <si>
    <t>RPB</t>
  </si>
  <si>
    <t>Request Problem</t>
  </si>
  <si>
    <t>RRS</t>
  </si>
  <si>
    <t>Request Response</t>
  </si>
  <si>
    <t>RAI</t>
  </si>
  <si>
    <t>Request Additional Info</t>
  </si>
  <si>
    <t>AI</t>
  </si>
  <si>
    <t>Additional Info</t>
  </si>
  <si>
    <t>AIU</t>
  </si>
  <si>
    <t>FE</t>
  </si>
  <si>
    <t>Functional Error</t>
  </si>
  <si>
    <t>Denial</t>
  </si>
  <si>
    <t>Main message types</t>
  </si>
  <si>
    <t>Additional Info Unavailable</t>
  </si>
  <si>
    <t>RREQ</t>
  </si>
  <si>
    <t>Stateless</t>
  </si>
  <si>
    <t>EU</t>
  </si>
  <si>
    <t>Notifications per MS</t>
  </si>
  <si>
    <t>Requests per MS</t>
  </si>
  <si>
    <t>"Live" Member States</t>
  </si>
  <si>
    <t>Notifications</t>
  </si>
  <si>
    <t>New conviction</t>
  </si>
  <si>
    <t>Conviction update</t>
  </si>
  <si>
    <t>Requests</t>
  </si>
  <si>
    <t>For criminal proceedings</t>
  </si>
  <si>
    <t>For other purposes</t>
  </si>
  <si>
    <t>Nationalities in requests</t>
  </si>
  <si>
    <t>Third country</t>
  </si>
  <si>
    <t>Response: no convictions</t>
  </si>
  <si>
    <t>Response: one or more convictions</t>
  </si>
  <si>
    <t>Jan</t>
  </si>
  <si>
    <t>AT BE BG CZ DE DK EE ES FI FR GB GR HU IE LT LV NL PL RO SK</t>
  </si>
  <si>
    <t>IT</t>
  </si>
  <si>
    <t>Feb</t>
  </si>
  <si>
    <t>Mar</t>
  </si>
  <si>
    <t>CY</t>
  </si>
  <si>
    <t>notification receipt</t>
  </si>
  <si>
    <t>fingerprints do not match</t>
  </si>
  <si>
    <t>multiple persons found</t>
  </si>
  <si>
    <t>person deceased</t>
  </si>
  <si>
    <t xml:space="preserve">not a national </t>
  </si>
  <si>
    <t>Total</t>
  </si>
  <si>
    <t>not a national</t>
  </si>
  <si>
    <t>average</t>
  </si>
  <si>
    <t>fingerprints do not match main indentity</t>
  </si>
  <si>
    <t>HR</t>
  </si>
  <si>
    <t>LU</t>
  </si>
  <si>
    <t>Req Response  per MS</t>
  </si>
  <si>
    <t>SE</t>
  </si>
  <si>
    <t>nb</t>
  </si>
  <si>
    <t>% of 24</t>
  </si>
  <si>
    <t>% of 27</t>
  </si>
</sst>
</file>

<file path=xl/styles.xml><?xml version="1.0" encoding="utf-8"?>
<styleSheet xmlns="http://schemas.openxmlformats.org/spreadsheetml/2006/main">
  <numFmts count="1">
    <numFmt numFmtId="164" formatCode="0.0%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name val="Arial"/>
    </font>
    <font>
      <sz val="10"/>
      <color indexed="8"/>
      <name val="Arial"/>
    </font>
    <font>
      <sz val="11"/>
      <color indexed="8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8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  <xf numFmtId="0" fontId="27" fillId="0" borderId="0"/>
    <xf numFmtId="0" fontId="23" fillId="0" borderId="0"/>
    <xf numFmtId="0" fontId="23" fillId="0" borderId="0"/>
    <xf numFmtId="0" fontId="2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29" fillId="0" borderId="0"/>
  </cellStyleXfs>
  <cellXfs count="73">
    <xf numFmtId="0" fontId="0" fillId="0" borderId="0" xfId="0"/>
    <xf numFmtId="0" fontId="24" fillId="0" borderId="0" xfId="0" applyFont="1" applyProtection="1">
      <protection locked="0"/>
    </xf>
    <xf numFmtId="0" fontId="0" fillId="0" borderId="0" xfId="0" applyProtection="1">
      <protection locked="0"/>
    </xf>
    <xf numFmtId="1" fontId="8" fillId="0" borderId="10" xfId="0" applyNumberFormat="1" applyFont="1" applyBorder="1" applyProtection="1">
      <protection locked="0"/>
    </xf>
    <xf numFmtId="1" fontId="0" fillId="0" borderId="1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9" fontId="0" fillId="0" borderId="0" xfId="0" applyNumberFormat="1" applyBorder="1" applyAlignment="1" applyProtection="1">
      <protection locked="0"/>
    </xf>
    <xf numFmtId="9" fontId="0" fillId="0" borderId="10" xfId="0" applyNumberFormat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23" fillId="0" borderId="10" xfId="42" applyFont="1" applyFill="1" applyBorder="1" applyAlignment="1" applyProtection="1">
      <alignment wrapText="1"/>
      <protection locked="0"/>
    </xf>
    <xf numFmtId="0" fontId="24" fillId="0" borderId="10" xfId="0" applyFont="1" applyFill="1" applyBorder="1" applyAlignment="1" applyProtection="1">
      <protection locked="0"/>
    </xf>
    <xf numFmtId="0" fontId="8" fillId="0" borderId="0" xfId="0" applyFont="1" applyProtection="1">
      <protection locked="0"/>
    </xf>
    <xf numFmtId="0" fontId="21" fillId="25" borderId="11" xfId="0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0" fontId="0" fillId="24" borderId="10" xfId="0" applyFill="1" applyBorder="1" applyProtection="1">
      <protection locked="0"/>
    </xf>
    <xf numFmtId="1" fontId="22" fillId="0" borderId="10" xfId="0" applyNumberFormat="1" applyFont="1" applyBorder="1" applyProtection="1">
      <protection locked="0"/>
    </xf>
    <xf numFmtId="164" fontId="0" fillId="0" borderId="0" xfId="0" applyNumberFormat="1" applyAlignment="1" applyProtection="1">
      <protection locked="0"/>
    </xf>
    <xf numFmtId="9" fontId="0" fillId="0" borderId="10" xfId="0" applyNumberFormat="1" applyBorder="1" applyProtection="1">
      <protection locked="0"/>
    </xf>
    <xf numFmtId="1" fontId="0" fillId="0" borderId="10" xfId="0" applyNumberFormat="1" applyFill="1" applyBorder="1" applyAlignment="1" applyProtection="1">
      <protection locked="0"/>
    </xf>
    <xf numFmtId="9" fontId="0" fillId="0" borderId="10" xfId="0" applyNumberFormat="1" applyFill="1" applyBorder="1" applyProtection="1">
      <protection locked="0"/>
    </xf>
    <xf numFmtId="1" fontId="22" fillId="0" borderId="10" xfId="0" applyNumberFormat="1" applyFont="1" applyFill="1" applyBorder="1" applyProtection="1">
      <protection locked="0"/>
    </xf>
    <xf numFmtId="0" fontId="23" fillId="0" borderId="10" xfId="42" applyFont="1" applyFill="1" applyBorder="1" applyAlignment="1" applyProtection="1">
      <protection locked="0"/>
    </xf>
    <xf numFmtId="9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9" fontId="22" fillId="0" borderId="0" xfId="0" applyNumberFormat="1" applyFont="1" applyBorder="1" applyProtection="1">
      <protection locked="0"/>
    </xf>
    <xf numFmtId="0" fontId="8" fillId="0" borderId="10" xfId="0" applyFont="1" applyBorder="1" applyProtection="1">
      <protection locked="0"/>
    </xf>
    <xf numFmtId="1" fontId="0" fillId="0" borderId="0" xfId="0" applyNumberFormat="1" applyProtection="1">
      <protection locked="0"/>
    </xf>
    <xf numFmtId="0" fontId="0" fillId="27" borderId="10" xfId="0" applyFill="1" applyBorder="1" applyProtection="1">
      <protection locked="0"/>
    </xf>
    <xf numFmtId="0" fontId="23" fillId="0" borderId="10" xfId="44" applyFont="1" applyFill="1" applyBorder="1" applyAlignment="1">
      <alignment horizontal="right" wrapText="1"/>
    </xf>
    <xf numFmtId="0" fontId="22" fillId="0" borderId="10" xfId="0" applyFont="1" applyBorder="1" applyProtection="1">
      <protection locked="0"/>
    </xf>
    <xf numFmtId="0" fontId="3" fillId="0" borderId="10" xfId="45" applyFont="1" applyFill="1" applyBorder="1" applyAlignment="1">
      <alignment horizontal="right" wrapText="1"/>
    </xf>
    <xf numFmtId="9" fontId="0" fillId="0" borderId="0" xfId="0" applyNumberFormat="1" applyProtection="1">
      <protection locked="0"/>
    </xf>
    <xf numFmtId="1" fontId="0" fillId="0" borderId="10" xfId="0" applyNumberFormat="1" applyFill="1" applyBorder="1" applyAlignment="1" applyProtection="1">
      <alignment horizontal="right"/>
      <protection locked="0"/>
    </xf>
    <xf numFmtId="0" fontId="21" fillId="25" borderId="15" xfId="0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 applyProtection="1">
      <alignment horizontal="center"/>
      <protection locked="0"/>
    </xf>
    <xf numFmtId="9" fontId="17" fillId="20" borderId="8" xfId="38" applyNumberFormat="1" applyAlignment="1" applyProtection="1">
      <protection locked="0"/>
    </xf>
    <xf numFmtId="9" fontId="8" fillId="0" borderId="0" xfId="47" applyFont="1" applyProtection="1">
      <protection locked="0"/>
    </xf>
    <xf numFmtId="0" fontId="0" fillId="0" borderId="0" xfId="0" applyBorder="1" applyProtection="1">
      <protection locked="0"/>
    </xf>
    <xf numFmtId="0" fontId="30" fillId="0" borderId="0" xfId="48" applyFont="1" applyFill="1" applyBorder="1" applyAlignment="1">
      <alignment horizontal="right" wrapText="1"/>
    </xf>
    <xf numFmtId="0" fontId="30" fillId="0" borderId="10" xfId="50" applyFont="1" applyFill="1" applyBorder="1" applyAlignment="1">
      <alignment horizontal="right" wrapText="1"/>
    </xf>
    <xf numFmtId="0" fontId="21" fillId="25" borderId="15" xfId="0" applyFont="1" applyFill="1" applyBorder="1" applyAlignment="1" applyProtection="1">
      <alignment horizontal="center"/>
      <protection locked="0"/>
    </xf>
    <xf numFmtId="0" fontId="21" fillId="25" borderId="0" xfId="0" applyFont="1" applyFill="1" applyBorder="1" applyAlignment="1" applyProtection="1">
      <alignment horizontal="center"/>
      <protection locked="0"/>
    </xf>
    <xf numFmtId="1" fontId="22" fillId="0" borderId="12" xfId="0" applyNumberFormat="1" applyFont="1" applyBorder="1" applyAlignment="1" applyProtection="1">
      <alignment horizontal="right"/>
      <protection locked="0"/>
    </xf>
    <xf numFmtId="1" fontId="22" fillId="0" borderId="13" xfId="0" applyNumberFormat="1" applyFont="1" applyBorder="1" applyAlignment="1" applyProtection="1">
      <alignment horizontal="right"/>
      <protection locked="0"/>
    </xf>
    <xf numFmtId="1" fontId="8" fillId="0" borderId="10" xfId="0" applyNumberFormat="1" applyFont="1" applyBorder="1" applyAlignment="1" applyProtection="1">
      <alignment horizontal="center"/>
      <protection locked="0"/>
    </xf>
    <xf numFmtId="1" fontId="8" fillId="0" borderId="10" xfId="0" applyNumberFormat="1" applyFont="1" applyBorder="1" applyAlignment="1" applyProtection="1">
      <alignment horizontal="left"/>
      <protection locked="0"/>
    </xf>
    <xf numFmtId="0" fontId="21" fillId="25" borderId="11" xfId="0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22" fillId="27" borderId="10" xfId="0" applyFont="1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21" fillId="25" borderId="16" xfId="0" applyFont="1" applyFill="1" applyBorder="1" applyAlignment="1" applyProtection="1">
      <alignment horizontal="center"/>
      <protection locked="0"/>
    </xf>
    <xf numFmtId="0" fontId="22" fillId="27" borderId="12" xfId="0" applyFont="1" applyFill="1" applyBorder="1" applyAlignment="1" applyProtection="1">
      <alignment horizontal="left"/>
      <protection locked="0"/>
    </xf>
    <xf numFmtId="0" fontId="22" fillId="27" borderId="14" xfId="0" applyFont="1" applyFill="1" applyBorder="1" applyAlignment="1" applyProtection="1">
      <alignment horizontal="left"/>
      <protection locked="0"/>
    </xf>
    <xf numFmtId="0" fontId="22" fillId="27" borderId="13" xfId="0" applyFont="1" applyFill="1" applyBorder="1" applyAlignment="1" applyProtection="1">
      <alignment horizontal="left"/>
      <protection locked="0"/>
    </xf>
    <xf numFmtId="0" fontId="21" fillId="25" borderId="10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25" fillId="26" borderId="11" xfId="0" applyFont="1" applyFill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0" fillId="27" borderId="10" xfId="0" applyFill="1" applyBorder="1" applyAlignment="1" applyProtection="1">
      <alignment horizontal="left"/>
      <protection locked="0"/>
    </xf>
    <xf numFmtId="0" fontId="23" fillId="0" borderId="10" xfId="43" applyFont="1" applyFill="1" applyBorder="1" applyAlignment="1">
      <alignment horizontal="left" wrapText="1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8" fillId="27" borderId="10" xfId="0" applyFont="1" applyFill="1" applyBorder="1" applyAlignment="1" applyProtection="1">
      <alignment horizontal="left"/>
      <protection locked="0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6"/>
    <cellStyle name="Normal 3" xfId="49"/>
    <cellStyle name="Normal_2012" xfId="42"/>
    <cellStyle name="Normal_2013" xfId="43"/>
    <cellStyle name="Normal_2013_1" xfId="44"/>
    <cellStyle name="Normal_2013_2" xfId="48"/>
    <cellStyle name="Normal_Sheet1" xfId="45"/>
    <cellStyle name="Normal_Sheet1 2" xfId="50"/>
    <cellStyle name="Note" xfId="37" builtinId="10" customBuiltin="1"/>
    <cellStyle name="Output" xfId="38" builtinId="21" customBuiltin="1"/>
    <cellStyle name="Percent" xfId="47" builtinId="5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month</a:t>
            </a:r>
          </a:p>
        </c:rich>
      </c:tx>
      <c:layout>
        <c:manualLayout>
          <c:xMode val="edge"/>
          <c:yMode val="edge"/>
          <c:x val="0.38849136291997421"/>
          <c:y val="3.8062393014800897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9.4095940959409638E-2"/>
          <c:y val="0.12215377358599905"/>
          <c:w val="0.88007380073800734"/>
          <c:h val="0.7757969781642993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'2013'!$A$65:$A$76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'2013'!$B$65:$B$76</c:f>
              <c:numCache>
                <c:formatCode>General</c:formatCode>
                <c:ptCount val="12"/>
                <c:pt idx="0">
                  <c:v>59253</c:v>
                </c:pt>
                <c:pt idx="1">
                  <c:v>59341</c:v>
                </c:pt>
                <c:pt idx="2">
                  <c:v>61979</c:v>
                </c:pt>
                <c:pt idx="3">
                  <c:v>63358</c:v>
                </c:pt>
                <c:pt idx="4">
                  <c:v>68757</c:v>
                </c:pt>
                <c:pt idx="5">
                  <c:v>68734</c:v>
                </c:pt>
                <c:pt idx="6">
                  <c:v>77778</c:v>
                </c:pt>
                <c:pt idx="7">
                  <c:v>66508</c:v>
                </c:pt>
                <c:pt idx="8">
                  <c:v>80535</c:v>
                </c:pt>
                <c:pt idx="9">
                  <c:v>86383</c:v>
                </c:pt>
                <c:pt idx="10">
                  <c:v>86945</c:v>
                </c:pt>
                <c:pt idx="11">
                  <c:v>83072</c:v>
                </c:pt>
              </c:numCache>
            </c:numRef>
          </c:val>
        </c:ser>
        <c:dLbls/>
        <c:shape val="box"/>
        <c:axId val="86461824"/>
        <c:axId val="86463616"/>
        <c:axId val="0"/>
      </c:bar3DChart>
      <c:catAx>
        <c:axId val="8646182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463616"/>
        <c:crosses val="autoZero"/>
        <c:auto val="1"/>
        <c:lblAlgn val="ctr"/>
        <c:lblOffset val="100"/>
        <c:tickLblSkip val="1"/>
        <c:tickMarkSkip val="1"/>
      </c:catAx>
      <c:valAx>
        <c:axId val="86463616"/>
        <c:scaling>
          <c:orientation val="minMax"/>
          <c:min val="0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461824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ratio</a:t>
            </a:r>
            <a:r>
              <a:rPr lang="en-GB" sz="1050">
                <a:latin typeface="Arial" pitchFamily="34" charset="0"/>
                <a:cs typeface="Arial" pitchFamily="34" charset="0"/>
              </a:rPr>
              <a:t> per month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(based on the number of "live" MS)</a:t>
            </a:r>
          </a:p>
        </c:rich>
      </c:tx>
      <c:layout>
        <c:manualLayout>
          <c:xMode val="edge"/>
          <c:yMode val="edge"/>
          <c:x val="0.3329529114749083"/>
          <c:y val="3.8062393014800897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7.2222352832669326E-2"/>
          <c:y val="0.16263003255777023"/>
          <c:w val="0.90185348280794753"/>
          <c:h val="0.7390004438763034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'2013'!$C$18:$C$29</c:f>
              <c:numCache>
                <c:formatCode>0%</c:formatCode>
                <c:ptCount val="12"/>
                <c:pt idx="0">
                  <c:v>0.4631578947368421</c:v>
                </c:pt>
                <c:pt idx="1">
                  <c:v>0.50952380952380949</c:v>
                </c:pt>
                <c:pt idx="2">
                  <c:v>0.47186147186147187</c:v>
                </c:pt>
                <c:pt idx="3">
                  <c:v>0.53896103896103897</c:v>
                </c:pt>
                <c:pt idx="4">
                  <c:v>0.53679653679653683</c:v>
                </c:pt>
                <c:pt idx="5">
                  <c:v>0.55194805194805197</c:v>
                </c:pt>
                <c:pt idx="6">
                  <c:v>0.52766798418972327</c:v>
                </c:pt>
                <c:pt idx="7">
                  <c:v>0.51086956521739135</c:v>
                </c:pt>
                <c:pt idx="8">
                  <c:v>0.48833333333333334</c:v>
                </c:pt>
                <c:pt idx="9">
                  <c:v>0.49666666666666665</c:v>
                </c:pt>
                <c:pt idx="10">
                  <c:v>0.56000000000000005</c:v>
                </c:pt>
                <c:pt idx="11">
                  <c:v>0.60333333333333339</c:v>
                </c:pt>
              </c:numCache>
            </c:numRef>
          </c:val>
        </c:ser>
        <c:dLbls/>
        <c:shape val="box"/>
        <c:axId val="86833408"/>
        <c:axId val="86908928"/>
        <c:axId val="0"/>
      </c:bar3DChart>
      <c:catAx>
        <c:axId val="8683340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908928"/>
        <c:crosses val="autoZero"/>
        <c:auto val="1"/>
        <c:lblAlgn val="ctr"/>
        <c:lblOffset val="100"/>
        <c:tickLblSkip val="1"/>
        <c:tickMarkSkip val="1"/>
      </c:catAx>
      <c:valAx>
        <c:axId val="86908928"/>
        <c:scaling>
          <c:orientation val="minMax"/>
        </c:scaling>
        <c:axPos val="l"/>
        <c:majorGridlines/>
        <c:numFmt formatCode="0%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833408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Notifications</a:t>
            </a:r>
          </a:p>
        </c:rich>
      </c:tx>
      <c:layout>
        <c:manualLayout>
          <c:xMode val="edge"/>
          <c:yMode val="edge"/>
          <c:x val="0.38265831955677032"/>
          <c:y val="4.7058846026607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89297658862886E-2"/>
          <c:y val="0.22941176470588234"/>
          <c:w val="0.42652312832464223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Percent val="1"/>
            <c:showLeaderLines val="1"/>
          </c:dLbls>
          <c:cat>
            <c:strRef>
              <c:f>'2013'!$A$165:$A$166</c:f>
              <c:strCache>
                <c:ptCount val="2"/>
                <c:pt idx="0">
                  <c:v>New conviction</c:v>
                </c:pt>
                <c:pt idx="1">
                  <c:v>Conviction update</c:v>
                </c:pt>
              </c:strCache>
            </c:strRef>
          </c:cat>
          <c:val>
            <c:numRef>
              <c:f>'2013'!$D$165:$D$166</c:f>
              <c:numCache>
                <c:formatCode>0</c:formatCode>
                <c:ptCount val="2"/>
                <c:pt idx="0">
                  <c:v>194040</c:v>
                </c:pt>
                <c:pt idx="1">
                  <c:v>60695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979464476130121"/>
          <c:y val="0.32196047610214801"/>
          <c:w val="0.36611464621332329"/>
          <c:h val="0.4715713627349931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Requests</a:t>
            </a:r>
          </a:p>
        </c:rich>
      </c:tx>
      <c:layout>
        <c:manualLayout>
          <c:xMode val="edge"/>
          <c:yMode val="edge"/>
          <c:x val="0.42884961981943026"/>
          <c:y val="4.7058846026607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291634331174815E-2"/>
          <c:y val="0.2308686193407414"/>
          <c:w val="0.30881801231787892"/>
          <c:h val="0.69627421321589522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Percent val="1"/>
            <c:showLeaderLines val="1"/>
          </c:dLbls>
          <c:cat>
            <c:strRef>
              <c:f>'2013'!$A$170:$A$171</c:f>
              <c:strCache>
                <c:ptCount val="2"/>
                <c:pt idx="0">
                  <c:v>For criminal proceedings</c:v>
                </c:pt>
                <c:pt idx="1">
                  <c:v>For other purposes</c:v>
                </c:pt>
              </c:strCache>
            </c:strRef>
          </c:cat>
          <c:val>
            <c:numRef>
              <c:f>'2013'!$D$170:$D$171</c:f>
              <c:numCache>
                <c:formatCode>0</c:formatCode>
                <c:ptCount val="2"/>
                <c:pt idx="0">
                  <c:v>104500</c:v>
                </c:pt>
                <c:pt idx="1">
                  <c:v>25125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78852376287593"/>
          <c:y val="0.35212895272443107"/>
          <c:w val="0.46147489422936938"/>
          <c:h val="0.42299991777275076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Replies to notifications</a:t>
            </a:r>
          </a:p>
        </c:rich>
      </c:tx>
      <c:layout>
        <c:manualLayout>
          <c:xMode val="edge"/>
          <c:yMode val="edge"/>
          <c:x val="0.46595756184368037"/>
          <c:y val="4.7058629936539156E-2"/>
        </c:manualLayout>
      </c:layout>
    </c:title>
    <c:plotArea>
      <c:layout>
        <c:manualLayout>
          <c:layoutTarget val="inner"/>
          <c:xMode val="edge"/>
          <c:yMode val="edge"/>
          <c:x val="4.841319672626293E-2"/>
          <c:y val="0.25352254524570339"/>
          <c:w val="0.4807683507021035"/>
          <c:h val="0.66964214573600722"/>
        </c:manualLayout>
      </c:layout>
      <c:pieChart>
        <c:varyColors val="1"/>
        <c:ser>
          <c:idx val="2"/>
          <c:order val="0"/>
          <c:dLbls>
            <c:dLbl>
              <c:idx val="0"/>
              <c:layout>
                <c:manualLayout>
                  <c:x val="0.22382133511772262"/>
                  <c:y val="0.23173841614677809"/>
                </c:manualLayout>
              </c:layout>
              <c:showPercent val="1"/>
            </c:dLbl>
            <c:dLbl>
              <c:idx val="1"/>
              <c:layout>
                <c:manualLayout>
                  <c:x val="0.20937990341276078"/>
                  <c:y val="0.34943330232696496"/>
                </c:manualLayout>
              </c:layout>
              <c:showPercent val="1"/>
            </c:dLbl>
            <c:dLbl>
              <c:idx val="2"/>
              <c:layout>
                <c:manualLayout>
                  <c:x val="0.2025419408023823"/>
                  <c:y val="0.48398751399779516"/>
                </c:manualLayout>
              </c:layout>
              <c:showPercent val="1"/>
            </c:dLbl>
            <c:dLbl>
              <c:idx val="3"/>
              <c:layout>
                <c:manualLayout>
                  <c:x val="0.16178420710852773"/>
                  <c:y val="0.60338909315358336"/>
                </c:manualLayout>
              </c:layout>
              <c:showPercent val="1"/>
            </c:dLbl>
            <c:dLbl>
              <c:idx val="4"/>
              <c:layout>
                <c:manualLayout>
                  <c:x val="0.25229099652753345"/>
                  <c:y val="-3.2298265977627083E-2"/>
                </c:manualLayout>
              </c:layout>
              <c:showPercent val="1"/>
            </c:dLbl>
            <c:showPercent val="1"/>
            <c:showLeaderLines val="1"/>
          </c:dLbls>
          <c:cat>
            <c:strRef>
              <c:f>'2013'!$A$184:$D$188</c:f>
              <c:strCache>
                <c:ptCount val="5"/>
                <c:pt idx="0">
                  <c:v>fingerprints do not match</c:v>
                </c:pt>
                <c:pt idx="1">
                  <c:v>multiple persons found</c:v>
                </c:pt>
                <c:pt idx="2">
                  <c:v>person deceased</c:v>
                </c:pt>
                <c:pt idx="3">
                  <c:v>not a national </c:v>
                </c:pt>
                <c:pt idx="4">
                  <c:v>notification receipt</c:v>
                </c:pt>
              </c:strCache>
            </c:strRef>
          </c:cat>
          <c:val>
            <c:numRef>
              <c:f>'2013'!$E$184:$E$188</c:f>
              <c:numCache>
                <c:formatCode>General</c:formatCode>
                <c:ptCount val="5"/>
                <c:pt idx="0">
                  <c:v>6</c:v>
                </c:pt>
                <c:pt idx="1">
                  <c:v>2396</c:v>
                </c:pt>
                <c:pt idx="2">
                  <c:v>315</c:v>
                </c:pt>
                <c:pt idx="3">
                  <c:v>7389</c:v>
                </c:pt>
                <c:pt idx="4">
                  <c:v>177470</c:v>
                </c:pt>
              </c:numCache>
            </c:numRef>
          </c:val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52146528434634432"/>
          <c:y val="0.3462461985832691"/>
          <c:w val="0.47331816757484896"/>
          <c:h val="0.63865283485303126"/>
        </c:manualLayout>
      </c:layout>
    </c:legend>
    <c:plotVisOnly val="1"/>
    <c:dispBlanksAs val="zero"/>
  </c:chart>
  <c:printSettings>
    <c:headerFooter alignWithMargins="0"/>
    <c:pageMargins b="1" l="0.75000000000000011" r="0.750000000000000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requests</a:t>
            </a:r>
          </a:p>
        </c:rich>
      </c:tx>
      <c:layout>
        <c:manualLayout>
          <c:xMode val="edge"/>
          <c:yMode val="edge"/>
          <c:x val="0.3237052316002732"/>
          <c:y val="4.70588160303514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527640742501042E-2"/>
          <c:y val="0.24705910099482226"/>
          <c:w val="0.29771630464219884"/>
          <c:h val="0.67198849073477385"/>
        </c:manualLayout>
      </c:layout>
      <c:pieChart>
        <c:varyColors val="1"/>
        <c:ser>
          <c:idx val="4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explosion val="8"/>
          </c:dPt>
          <c:dLbls>
            <c:dLbl>
              <c:idx val="0"/>
              <c:layout>
                <c:manualLayout>
                  <c:x val="-5.3581364829396331E-3"/>
                  <c:y val="-0.42098241949267728"/>
                </c:manualLayout>
              </c:layout>
              <c:showPercent val="1"/>
            </c:dLbl>
            <c:dLbl>
              <c:idx val="1"/>
              <c:layout>
                <c:manualLayout>
                  <c:x val="0.32298320209973758"/>
                  <c:y val="-5.7360465851897899E-2"/>
                </c:manualLayout>
              </c:layout>
              <c:showPercent val="1"/>
            </c:dLbl>
            <c:dLbl>
              <c:idx val="2"/>
              <c:layout>
                <c:manualLayout>
                  <c:x val="0.25993779527559058"/>
                  <c:y val="0.23965154117157614"/>
                </c:manualLayout>
              </c:layout>
              <c:showPercent val="1"/>
            </c:dLbl>
            <c:dLbl>
              <c:idx val="3"/>
              <c:layout>
                <c:manualLayout>
                  <c:x val="0.24518320209973754"/>
                  <c:y val="0.38311073199732038"/>
                </c:manualLayout>
              </c:layout>
              <c:showPercent val="1"/>
            </c:dLbl>
            <c:dLbl>
              <c:idx val="4"/>
              <c:layout>
                <c:manualLayout>
                  <c:x val="0.23489081364829395"/>
                  <c:y val="0.4818838864395924"/>
                </c:manualLayout>
              </c:layout>
              <c:showPercent val="1"/>
            </c:dLbl>
            <c:dLbl>
              <c:idx val="5"/>
              <c:layout>
                <c:manualLayout>
                  <c:x val="0.20974986876640425"/>
                  <c:y val="0.62145553161422173"/>
                </c:manualLayout>
              </c:layout>
              <c:showPercent val="1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Percent val="1"/>
            <c:showLeaderLines val="1"/>
          </c:dLbls>
          <c:cat>
            <c:strRef>
              <c:f>'2013'!$A$193:$A$198</c:f>
              <c:strCache>
                <c:ptCount val="6"/>
                <c:pt idx="0">
                  <c:v>Response: no convictions</c:v>
                </c:pt>
                <c:pt idx="1">
                  <c:v>Response: one or more convictions</c:v>
                </c:pt>
                <c:pt idx="2">
                  <c:v>Denial</c:v>
                </c:pt>
                <c:pt idx="3">
                  <c:v>multiple persons found</c:v>
                </c:pt>
                <c:pt idx="4">
                  <c:v>person deceased</c:v>
                </c:pt>
                <c:pt idx="5">
                  <c:v>not a national</c:v>
                </c:pt>
              </c:strCache>
            </c:strRef>
          </c:cat>
          <c:val>
            <c:numRef>
              <c:f>'2013'!$F$193:$F$198</c:f>
              <c:numCache>
                <c:formatCode>General</c:formatCode>
                <c:ptCount val="6"/>
                <c:pt idx="0">
                  <c:v>80926</c:v>
                </c:pt>
                <c:pt idx="1">
                  <c:v>38251</c:v>
                </c:pt>
                <c:pt idx="2" formatCode="0">
                  <c:v>726</c:v>
                </c:pt>
                <c:pt idx="3">
                  <c:v>1414</c:v>
                </c:pt>
                <c:pt idx="4">
                  <c:v>30</c:v>
                </c:pt>
                <c:pt idx="5">
                  <c:v>2839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890540058931538"/>
          <c:y val="0.24689066459972572"/>
          <c:w val="0.60607338258791577"/>
          <c:h val="0.7316423002197827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requests</a:t>
            </a:r>
          </a:p>
        </c:rich>
      </c:tx>
      <c:layout>
        <c:manualLayout>
          <c:xMode val="edge"/>
          <c:yMode val="edge"/>
          <c:x val="0.26649383571278401"/>
          <c:y val="4.70588160303514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89297658862886E-2"/>
          <c:y val="0.22941176470588234"/>
          <c:w val="0.42652312832464223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dLbl>
              <c:idx val="2"/>
              <c:layout>
                <c:manualLayout>
                  <c:x val="1.6516750435228476E-4"/>
                  <c:y val="2.1413531017468672E-2"/>
                </c:manualLayout>
              </c:layout>
              <c:showPercent val="1"/>
            </c:dLbl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Percent val="1"/>
            <c:showLeaderLines val="1"/>
          </c:dLbls>
          <c:cat>
            <c:strRef>
              <c:f>'2013'!$A$177:$A$179</c:f>
              <c:strCache>
                <c:ptCount val="3"/>
                <c:pt idx="0">
                  <c:v>EU</c:v>
                </c:pt>
                <c:pt idx="1">
                  <c:v>Third country</c:v>
                </c:pt>
                <c:pt idx="2">
                  <c:v>Stateless</c:v>
                </c:pt>
              </c:strCache>
            </c:strRef>
          </c:cat>
          <c:val>
            <c:numRef>
              <c:f>'2013'!$D$177:$D$179</c:f>
              <c:numCache>
                <c:formatCode>0</c:formatCode>
                <c:ptCount val="3"/>
                <c:pt idx="0">
                  <c:v>115412</c:v>
                </c:pt>
                <c:pt idx="1">
                  <c:v>14164</c:v>
                </c:pt>
                <c:pt idx="2">
                  <c:v>49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23"/>
          <c:y val="0.33815074221200087"/>
          <c:w val="0.28585927184120941"/>
          <c:h val="0.365309301744491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Responses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5"/>
          <c:y val="3.8062276385002689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5.7634247508188199E-2"/>
          <c:y val="0.12071924038334839"/>
          <c:w val="0.9309724543527369"/>
          <c:h val="0.7919501167234059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'2013'!$A$348:$A$372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'2013'!$B$348:$B$372</c:f>
              <c:numCache>
                <c:formatCode>General</c:formatCode>
                <c:ptCount val="25"/>
                <c:pt idx="0">
                  <c:v>5704</c:v>
                </c:pt>
                <c:pt idx="1">
                  <c:v>2975</c:v>
                </c:pt>
                <c:pt idx="2">
                  <c:v>1515</c:v>
                </c:pt>
                <c:pt idx="3">
                  <c:v>2</c:v>
                </c:pt>
                <c:pt idx="4">
                  <c:v>1814</c:v>
                </c:pt>
                <c:pt idx="5">
                  <c:v>15326</c:v>
                </c:pt>
                <c:pt idx="6">
                  <c:v>670</c:v>
                </c:pt>
                <c:pt idx="7">
                  <c:v>1096</c:v>
                </c:pt>
                <c:pt idx="8">
                  <c:v>5481</c:v>
                </c:pt>
                <c:pt idx="9">
                  <c:v>485</c:v>
                </c:pt>
                <c:pt idx="10">
                  <c:v>8674</c:v>
                </c:pt>
                <c:pt idx="11">
                  <c:v>4638</c:v>
                </c:pt>
                <c:pt idx="12">
                  <c:v>837</c:v>
                </c:pt>
                <c:pt idx="13">
                  <c:v>959</c:v>
                </c:pt>
                <c:pt idx="14">
                  <c:v>1710</c:v>
                </c:pt>
                <c:pt idx="15">
                  <c:v>2178</c:v>
                </c:pt>
                <c:pt idx="16">
                  <c:v>5976</c:v>
                </c:pt>
                <c:pt idx="17">
                  <c:v>7141</c:v>
                </c:pt>
                <c:pt idx="18">
                  <c:v>96</c:v>
                </c:pt>
                <c:pt idx="19">
                  <c:v>2069</c:v>
                </c:pt>
                <c:pt idx="20">
                  <c:v>2053</c:v>
                </c:pt>
                <c:pt idx="21">
                  <c:v>37289</c:v>
                </c:pt>
                <c:pt idx="22">
                  <c:v>9648</c:v>
                </c:pt>
                <c:pt idx="23">
                  <c:v>80</c:v>
                </c:pt>
                <c:pt idx="24">
                  <c:v>715</c:v>
                </c:pt>
              </c:numCache>
            </c:numRef>
          </c:val>
        </c:ser>
        <c:dLbls/>
        <c:shape val="box"/>
        <c:axId val="87203840"/>
        <c:axId val="87205376"/>
        <c:axId val="0"/>
      </c:bar3DChart>
      <c:catAx>
        <c:axId val="8720384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7205376"/>
        <c:crosses val="autoZero"/>
        <c:auto val="1"/>
        <c:lblAlgn val="ctr"/>
        <c:lblOffset val="100"/>
        <c:tickLblSkip val="1"/>
        <c:tickMarkSkip val="1"/>
      </c:catAx>
      <c:valAx>
        <c:axId val="8720537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7203840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Interconnections per month</a:t>
            </a:r>
          </a:p>
        </c:rich>
      </c:tx>
      <c:layout>
        <c:manualLayout>
          <c:xMode val="edge"/>
          <c:yMode val="edge"/>
          <c:x val="0.36023685970514496"/>
          <c:y val="3.8062404042868259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7.2222352832669326E-2"/>
          <c:y val="0.16263003255777023"/>
          <c:w val="0.90185348280794753"/>
          <c:h val="0.7058835455698963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'2013'!$A$18:$A$29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'2013'!$B$18:$B$29</c:f>
              <c:numCache>
                <c:formatCode>0</c:formatCode>
                <c:ptCount val="12"/>
                <c:pt idx="0">
                  <c:v>176</c:v>
                </c:pt>
                <c:pt idx="1">
                  <c:v>214</c:v>
                </c:pt>
                <c:pt idx="2">
                  <c:v>218</c:v>
                </c:pt>
                <c:pt idx="3">
                  <c:v>249</c:v>
                </c:pt>
                <c:pt idx="4">
                  <c:v>248</c:v>
                </c:pt>
                <c:pt idx="5">
                  <c:v>255</c:v>
                </c:pt>
                <c:pt idx="6">
                  <c:v>267</c:v>
                </c:pt>
                <c:pt idx="7">
                  <c:v>282</c:v>
                </c:pt>
                <c:pt idx="8">
                  <c:v>293</c:v>
                </c:pt>
                <c:pt idx="9">
                  <c:v>298</c:v>
                </c:pt>
                <c:pt idx="10">
                  <c:v>336</c:v>
                </c:pt>
                <c:pt idx="11" formatCode="General">
                  <c:v>362</c:v>
                </c:pt>
              </c:numCache>
            </c:numRef>
          </c:val>
        </c:ser>
        <c:dLbls/>
        <c:shape val="box"/>
        <c:axId val="85070976"/>
        <c:axId val="85072512"/>
        <c:axId val="0"/>
      </c:bar3DChart>
      <c:catAx>
        <c:axId val="8507097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072512"/>
        <c:crosses val="autoZero"/>
        <c:auto val="1"/>
        <c:lblAlgn val="ctr"/>
        <c:lblOffset val="100"/>
        <c:tickLblSkip val="1"/>
        <c:tickMarkSkip val="1"/>
      </c:catAx>
      <c:valAx>
        <c:axId val="85072512"/>
        <c:scaling>
          <c:orientation val="minMax"/>
        </c:scaling>
        <c:axPos val="l"/>
        <c:majorGridlines/>
        <c:numFmt formatCode="0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070976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New transactions per month</a:t>
            </a:r>
          </a:p>
        </c:rich>
      </c:tx>
      <c:layout>
        <c:manualLayout>
          <c:xMode val="edge"/>
          <c:yMode val="edge"/>
          <c:x val="0.38638267312334051"/>
          <c:y val="3.8194545622316771E-2"/>
        </c:manualLayout>
      </c:layout>
    </c:title>
    <c:view3D>
      <c:hPercent val="34"/>
      <c:depthPercent val="100"/>
      <c:rAngAx val="1"/>
    </c:view3D>
    <c:plotArea>
      <c:layout>
        <c:manualLayout>
          <c:layoutTarget val="inner"/>
          <c:xMode val="edge"/>
          <c:yMode val="edge"/>
          <c:x val="5.7837152818436287E-2"/>
          <c:y val="0.10023197375528353"/>
          <c:w val="0.8105512646417794"/>
          <c:h val="0.83078947567226591"/>
        </c:manualLayout>
      </c:layout>
      <c:bar3DChart>
        <c:barDir val="col"/>
        <c:grouping val="clustered"/>
        <c:ser>
          <c:idx val="0"/>
          <c:order val="0"/>
          <c:tx>
            <c:v>Notifications</c:v>
          </c:tx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'2013'!$B$90:$B$101</c:f>
              <c:numCache>
                <c:formatCode>0</c:formatCode>
                <c:ptCount val="12"/>
                <c:pt idx="0">
                  <c:v>18005</c:v>
                </c:pt>
                <c:pt idx="1">
                  <c:v>17332</c:v>
                </c:pt>
                <c:pt idx="2">
                  <c:v>17410</c:v>
                </c:pt>
                <c:pt idx="3">
                  <c:v>17753</c:v>
                </c:pt>
                <c:pt idx="4">
                  <c:v>19822</c:v>
                </c:pt>
                <c:pt idx="5">
                  <c:v>20509</c:v>
                </c:pt>
                <c:pt idx="6">
                  <c:v>22656</c:v>
                </c:pt>
                <c:pt idx="7">
                  <c:v>17989</c:v>
                </c:pt>
                <c:pt idx="8">
                  <c:v>25078</c:v>
                </c:pt>
                <c:pt idx="9">
                  <c:v>24268</c:v>
                </c:pt>
                <c:pt idx="10">
                  <c:v>25932</c:v>
                </c:pt>
                <c:pt idx="11" formatCode="General">
                  <c:v>28082</c:v>
                </c:pt>
              </c:numCache>
            </c:numRef>
          </c:val>
        </c:ser>
        <c:ser>
          <c:idx val="1"/>
          <c:order val="1"/>
          <c:tx>
            <c:v>Requests</c:v>
          </c:tx>
          <c:dLbls>
            <c:dLbl>
              <c:idx val="0"/>
              <c:layout>
                <c:manualLayout>
                  <c:x val="1.4509246629900599E-2"/>
                  <c:y val="-3.1871016727912075E-7"/>
                </c:manualLayout>
              </c:layout>
              <c:showVal val="1"/>
            </c:dLbl>
            <c:dLbl>
              <c:idx val="1"/>
              <c:layout>
                <c:manualLayout>
                  <c:x val="1.2897108115467203E-2"/>
                  <c:y val="7.4205493369352833E-17"/>
                </c:manualLayout>
              </c:layout>
              <c:showVal val="1"/>
            </c:dLbl>
            <c:dLbl>
              <c:idx val="2"/>
              <c:layout>
                <c:manualLayout>
                  <c:x val="1.4509246629900599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4509246629900599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1.6121385144334005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4509246629900599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1.6121385144334005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'2013'!$C$90:$C$101</c:f>
              <c:numCache>
                <c:formatCode>0</c:formatCode>
                <c:ptCount val="12"/>
                <c:pt idx="0">
                  <c:v>8879</c:v>
                </c:pt>
                <c:pt idx="1">
                  <c:v>8916</c:v>
                </c:pt>
                <c:pt idx="2">
                  <c:v>9379</c:v>
                </c:pt>
                <c:pt idx="3">
                  <c:v>10181</c:v>
                </c:pt>
                <c:pt idx="4">
                  <c:v>10922</c:v>
                </c:pt>
                <c:pt idx="5">
                  <c:v>10863</c:v>
                </c:pt>
                <c:pt idx="6">
                  <c:v>10460</c:v>
                </c:pt>
                <c:pt idx="7">
                  <c:v>11378</c:v>
                </c:pt>
                <c:pt idx="8">
                  <c:v>11357</c:v>
                </c:pt>
                <c:pt idx="9">
                  <c:v>12775</c:v>
                </c:pt>
                <c:pt idx="10">
                  <c:v>13734</c:v>
                </c:pt>
                <c:pt idx="11" formatCode="General">
                  <c:v>11427</c:v>
                </c:pt>
              </c:numCache>
            </c:numRef>
          </c:val>
        </c:ser>
        <c:dLbls/>
        <c:shape val="box"/>
        <c:axId val="85102592"/>
        <c:axId val="85104128"/>
        <c:axId val="0"/>
      </c:bar3DChart>
      <c:catAx>
        <c:axId val="8510259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104128"/>
        <c:crosses val="autoZero"/>
        <c:auto val="1"/>
        <c:lblAlgn val="ctr"/>
        <c:lblOffset val="100"/>
        <c:tickLblSkip val="1"/>
        <c:tickMarkSkip val="1"/>
      </c:catAx>
      <c:valAx>
        <c:axId val="85104128"/>
        <c:scaling>
          <c:orientation val="minMax"/>
        </c:scaling>
        <c:axPos val="l"/>
        <c:majorGridlines/>
        <c:numFmt formatCode="0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102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4749684067269"/>
          <c:y val="0.43234309022015549"/>
          <c:w val="0.10659745309614076"/>
          <c:h val="0.15160755814787324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5"/>
          <c:y val="3.8062284472226537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5.7634247508188199E-2"/>
          <c:y val="0.12071924038334839"/>
          <c:w val="0.9309724543527369"/>
          <c:h val="0.7919501167234059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'2013'!$A$241:$A$265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'2013'!$B$241:$B$265</c:f>
              <c:numCache>
                <c:formatCode>General</c:formatCode>
                <c:ptCount val="25"/>
                <c:pt idx="0">
                  <c:v>54410</c:v>
                </c:pt>
                <c:pt idx="1">
                  <c:v>44093</c:v>
                </c:pt>
                <c:pt idx="2">
                  <c:v>16648</c:v>
                </c:pt>
                <c:pt idx="3">
                  <c:v>1043</c:v>
                </c:pt>
                <c:pt idx="4">
                  <c:v>11972</c:v>
                </c:pt>
                <c:pt idx="5">
                  <c:v>127217</c:v>
                </c:pt>
                <c:pt idx="6">
                  <c:v>3354</c:v>
                </c:pt>
                <c:pt idx="7">
                  <c:v>3829</c:v>
                </c:pt>
                <c:pt idx="8">
                  <c:v>55253</c:v>
                </c:pt>
                <c:pt idx="9">
                  <c:v>2715</c:v>
                </c:pt>
                <c:pt idx="10">
                  <c:v>82165</c:v>
                </c:pt>
                <c:pt idx="11">
                  <c:v>86354</c:v>
                </c:pt>
                <c:pt idx="12">
                  <c:v>1992</c:v>
                </c:pt>
                <c:pt idx="13">
                  <c:v>2572</c:v>
                </c:pt>
                <c:pt idx="14">
                  <c:v>4030</c:v>
                </c:pt>
                <c:pt idx="15">
                  <c:v>10190</c:v>
                </c:pt>
                <c:pt idx="16">
                  <c:v>73249</c:v>
                </c:pt>
                <c:pt idx="17">
                  <c:v>28809</c:v>
                </c:pt>
                <c:pt idx="18">
                  <c:v>4080</c:v>
                </c:pt>
                <c:pt idx="19">
                  <c:v>9424</c:v>
                </c:pt>
                <c:pt idx="20">
                  <c:v>20317</c:v>
                </c:pt>
                <c:pt idx="21">
                  <c:v>135349</c:v>
                </c:pt>
                <c:pt idx="22">
                  <c:v>80187</c:v>
                </c:pt>
                <c:pt idx="23">
                  <c:v>624</c:v>
                </c:pt>
                <c:pt idx="24">
                  <c:v>2767</c:v>
                </c:pt>
              </c:numCache>
            </c:numRef>
          </c:val>
        </c:ser>
        <c:dLbls/>
        <c:shape val="box"/>
        <c:axId val="86599552"/>
        <c:axId val="86601088"/>
        <c:axId val="0"/>
      </c:bar3DChart>
      <c:catAx>
        <c:axId val="8659955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601088"/>
        <c:crosses val="autoZero"/>
        <c:auto val="1"/>
        <c:lblAlgn val="ctr"/>
        <c:lblOffset val="100"/>
        <c:tickLblSkip val="1"/>
        <c:tickMarkSkip val="1"/>
      </c:catAx>
      <c:valAx>
        <c:axId val="8660108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599552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Partners per MS </a:t>
            </a:r>
          </a:p>
        </c:rich>
      </c:tx>
      <c:layout>
        <c:manualLayout>
          <c:xMode val="edge"/>
          <c:yMode val="edge"/>
          <c:x val="0.45329827836310926"/>
          <c:y val="3.8062251878265008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3.5147474865277091E-2"/>
          <c:y val="0.12071924038334839"/>
          <c:w val="0.96395305422900679"/>
          <c:h val="0.7919501167234059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'2013'!$A$206:$A$230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'2013'!$B$206:$B$230</c:f>
              <c:numCache>
                <c:formatCode>General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19</c:v>
                </c:pt>
                <c:pt idx="3">
                  <c:v>7</c:v>
                </c:pt>
                <c:pt idx="4">
                  <c:v>15</c:v>
                </c:pt>
                <c:pt idx="5">
                  <c:v>13</c:v>
                </c:pt>
                <c:pt idx="6">
                  <c:v>19</c:v>
                </c:pt>
                <c:pt idx="7">
                  <c:v>17</c:v>
                </c:pt>
                <c:pt idx="8">
                  <c:v>21</c:v>
                </c:pt>
                <c:pt idx="9">
                  <c:v>14</c:v>
                </c:pt>
                <c:pt idx="10">
                  <c:v>20</c:v>
                </c:pt>
                <c:pt idx="11">
                  <c:v>18</c:v>
                </c:pt>
                <c:pt idx="12">
                  <c:v>9</c:v>
                </c:pt>
                <c:pt idx="13">
                  <c:v>3</c:v>
                </c:pt>
                <c:pt idx="14">
                  <c:v>12</c:v>
                </c:pt>
                <c:pt idx="15">
                  <c:v>21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11</c:v>
                </c:pt>
                <c:pt idx="20">
                  <c:v>20</c:v>
                </c:pt>
                <c:pt idx="21">
                  <c:v>19</c:v>
                </c:pt>
                <c:pt idx="22">
                  <c:v>18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</c:ser>
        <c:dLbls/>
        <c:shape val="box"/>
        <c:axId val="86613376"/>
        <c:axId val="86631552"/>
        <c:axId val="0"/>
      </c:bar3DChart>
      <c:catAx>
        <c:axId val="8661337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631552"/>
        <c:crosses val="autoZero"/>
        <c:auto val="1"/>
        <c:lblAlgn val="ctr"/>
        <c:lblOffset val="100"/>
        <c:tickLblSkip val="1"/>
        <c:tickMarkSkip val="1"/>
      </c:catAx>
      <c:valAx>
        <c:axId val="8663155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613376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type</a:t>
            </a:r>
          </a:p>
        </c:rich>
      </c:tx>
      <c:layout>
        <c:manualLayout>
          <c:xMode val="edge"/>
          <c:yMode val="edge"/>
          <c:x val="0.4428044280442805"/>
          <c:y val="3.8062348045435582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9.9034702949524642E-2"/>
          <c:y val="0.10312103171193925"/>
          <c:w val="0.8805499955711088"/>
          <c:h val="0.83066651442482253"/>
        </c:manualLayout>
      </c:layout>
      <c:bar3DChart>
        <c:barDir val="col"/>
        <c:grouping val="clustered"/>
        <c:ser>
          <c:idx val="2"/>
          <c:order val="0"/>
          <c:spPr>
            <a:solidFill>
              <a:schemeClr val="accent1"/>
            </a:solidFill>
          </c:spPr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'2013'!$A$142:$A$153</c:f>
              <c:strCache>
                <c:ptCount val="12"/>
                <c:pt idx="0">
                  <c:v>NOT</c:v>
                </c:pt>
                <c:pt idx="1">
                  <c:v>NPB</c:v>
                </c:pt>
                <c:pt idx="2">
                  <c:v>NRC</c:v>
                </c:pt>
                <c:pt idx="3">
                  <c:v>REQ</c:v>
                </c:pt>
                <c:pt idx="4">
                  <c:v>RDL</c:v>
                </c:pt>
                <c:pt idx="5">
                  <c:v>RDN</c:v>
                </c:pt>
                <c:pt idx="6">
                  <c:v>RPB</c:v>
                </c:pt>
                <c:pt idx="7">
                  <c:v>RRS</c:v>
                </c:pt>
                <c:pt idx="8">
                  <c:v>RAI</c:v>
                </c:pt>
                <c:pt idx="9">
                  <c:v>AI</c:v>
                </c:pt>
                <c:pt idx="10">
                  <c:v>AIU</c:v>
                </c:pt>
                <c:pt idx="11">
                  <c:v>FE</c:v>
                </c:pt>
              </c:strCache>
            </c:strRef>
          </c:cat>
          <c:val>
            <c:numRef>
              <c:f>'2013'!$F$142:$F$153</c:f>
              <c:numCache>
                <c:formatCode>0</c:formatCode>
                <c:ptCount val="12"/>
                <c:pt idx="0">
                  <c:v>254836</c:v>
                </c:pt>
                <c:pt idx="1">
                  <c:v>11023</c:v>
                </c:pt>
                <c:pt idx="2">
                  <c:v>195657</c:v>
                </c:pt>
                <c:pt idx="3">
                  <c:v>130271</c:v>
                </c:pt>
                <c:pt idx="4">
                  <c:v>131699</c:v>
                </c:pt>
                <c:pt idx="5">
                  <c:v>726</c:v>
                </c:pt>
                <c:pt idx="6">
                  <c:v>4287</c:v>
                </c:pt>
                <c:pt idx="7">
                  <c:v>119131</c:v>
                </c:pt>
                <c:pt idx="8">
                  <c:v>6035</c:v>
                </c:pt>
                <c:pt idx="9">
                  <c:v>1685</c:v>
                </c:pt>
                <c:pt idx="10">
                  <c:v>3712</c:v>
                </c:pt>
                <c:pt idx="11">
                  <c:v>3581</c:v>
                </c:pt>
              </c:numCache>
            </c:numRef>
          </c:val>
        </c:ser>
        <c:dLbls/>
        <c:shape val="box"/>
        <c:axId val="86656128"/>
        <c:axId val="86657664"/>
        <c:axId val="0"/>
      </c:bar3DChart>
      <c:catAx>
        <c:axId val="8665612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657664"/>
        <c:crosses val="autoZero"/>
        <c:auto val="1"/>
        <c:lblAlgn val="ctr"/>
        <c:lblOffset val="100"/>
        <c:tickLblSkip val="1"/>
        <c:tickMarkSkip val="1"/>
      </c:catAx>
      <c:valAx>
        <c:axId val="86657664"/>
        <c:scaling>
          <c:orientation val="minMax"/>
        </c:scaling>
        <c:axPos val="l"/>
        <c:majorGridlines/>
        <c:numFmt formatCode="0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656128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Main message types per month</a:t>
            </a:r>
          </a:p>
        </c:rich>
      </c:tx>
      <c:layout>
        <c:manualLayout>
          <c:xMode val="edge"/>
          <c:yMode val="edge"/>
          <c:x val="0.39493652182366107"/>
          <c:y val="3.8194469233005096E-2"/>
        </c:manualLayout>
      </c:layout>
    </c:title>
    <c:view3D>
      <c:hPercent val="34"/>
      <c:depthPercent val="100"/>
      <c:rAngAx val="1"/>
    </c:view3D>
    <c:plotArea>
      <c:layout>
        <c:manualLayout>
          <c:layoutTarget val="inner"/>
          <c:xMode val="edge"/>
          <c:yMode val="edge"/>
          <c:x val="4.9722145991642333E-2"/>
          <c:y val="0.1429568535670824"/>
          <c:w val="0.81973341342794581"/>
          <c:h val="0.73157779330249928"/>
        </c:manualLayout>
      </c:layout>
      <c:bar3DChart>
        <c:barDir val="col"/>
        <c:grouping val="clustered"/>
        <c:ser>
          <c:idx val="0"/>
          <c:order val="0"/>
          <c:tx>
            <c:v>Notifications</c:v>
          </c:tx>
          <c:dLbls>
            <c:showVal val="1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'2013'!$B$90:$B$101</c:f>
              <c:numCache>
                <c:formatCode>0</c:formatCode>
                <c:ptCount val="12"/>
                <c:pt idx="0">
                  <c:v>18005</c:v>
                </c:pt>
                <c:pt idx="1">
                  <c:v>17332</c:v>
                </c:pt>
                <c:pt idx="2">
                  <c:v>17410</c:v>
                </c:pt>
                <c:pt idx="3">
                  <c:v>17753</c:v>
                </c:pt>
                <c:pt idx="4">
                  <c:v>19822</c:v>
                </c:pt>
                <c:pt idx="5">
                  <c:v>20509</c:v>
                </c:pt>
                <c:pt idx="6">
                  <c:v>22656</c:v>
                </c:pt>
                <c:pt idx="7">
                  <c:v>17989</c:v>
                </c:pt>
                <c:pt idx="8">
                  <c:v>25078</c:v>
                </c:pt>
                <c:pt idx="9">
                  <c:v>24268</c:v>
                </c:pt>
                <c:pt idx="10">
                  <c:v>25932</c:v>
                </c:pt>
                <c:pt idx="11" formatCode="General">
                  <c:v>28082</c:v>
                </c:pt>
              </c:numCache>
            </c:numRef>
          </c:val>
        </c:ser>
        <c:ser>
          <c:idx val="1"/>
          <c:order val="1"/>
          <c:tx>
            <c:v>Requests</c:v>
          </c:tx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'2013'!$C$90:$C$101</c:f>
              <c:numCache>
                <c:formatCode>0</c:formatCode>
                <c:ptCount val="12"/>
                <c:pt idx="0">
                  <c:v>8879</c:v>
                </c:pt>
                <c:pt idx="1">
                  <c:v>8916</c:v>
                </c:pt>
                <c:pt idx="2">
                  <c:v>9379</c:v>
                </c:pt>
                <c:pt idx="3">
                  <c:v>10181</c:v>
                </c:pt>
                <c:pt idx="4">
                  <c:v>10922</c:v>
                </c:pt>
                <c:pt idx="5">
                  <c:v>10863</c:v>
                </c:pt>
                <c:pt idx="6">
                  <c:v>10460</c:v>
                </c:pt>
                <c:pt idx="7">
                  <c:v>11378</c:v>
                </c:pt>
                <c:pt idx="8">
                  <c:v>11357</c:v>
                </c:pt>
                <c:pt idx="9">
                  <c:v>12775</c:v>
                </c:pt>
                <c:pt idx="10">
                  <c:v>13734</c:v>
                </c:pt>
                <c:pt idx="11" formatCode="General">
                  <c:v>11427</c:v>
                </c:pt>
              </c:numCache>
            </c:numRef>
          </c:val>
        </c:ser>
        <c:ser>
          <c:idx val="2"/>
          <c:order val="2"/>
          <c:tx>
            <c:v>Replies to requests</c:v>
          </c:tx>
          <c:dLbls>
            <c:showVal val="1"/>
          </c:dLbls>
          <c:cat>
            <c:strRef>
              <c:f>'2013'!$A$90:$A$101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'2013'!$D$90:$D$101</c:f>
              <c:numCache>
                <c:formatCode>0</c:formatCode>
                <c:ptCount val="12"/>
                <c:pt idx="0">
                  <c:v>8764</c:v>
                </c:pt>
                <c:pt idx="1">
                  <c:v>8227</c:v>
                </c:pt>
                <c:pt idx="2">
                  <c:v>9128</c:v>
                </c:pt>
                <c:pt idx="3">
                  <c:v>9620</c:v>
                </c:pt>
                <c:pt idx="4">
                  <c:v>9741</c:v>
                </c:pt>
                <c:pt idx="5">
                  <c:v>10073</c:v>
                </c:pt>
                <c:pt idx="6">
                  <c:v>11122</c:v>
                </c:pt>
                <c:pt idx="7">
                  <c:v>9788</c:v>
                </c:pt>
                <c:pt idx="8">
                  <c:v>10780</c:v>
                </c:pt>
                <c:pt idx="9">
                  <c:v>12353</c:v>
                </c:pt>
                <c:pt idx="10">
                  <c:v>12384</c:v>
                </c:pt>
                <c:pt idx="11" formatCode="General">
                  <c:v>11592</c:v>
                </c:pt>
              </c:numCache>
            </c:numRef>
          </c:val>
        </c:ser>
        <c:dLbls/>
        <c:shape val="box"/>
        <c:axId val="86865024"/>
        <c:axId val="86866560"/>
        <c:axId val="0"/>
      </c:bar3DChart>
      <c:catAx>
        <c:axId val="8686502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866560"/>
        <c:crosses val="autoZero"/>
        <c:auto val="1"/>
        <c:lblAlgn val="ctr"/>
        <c:lblOffset val="100"/>
        <c:tickLblSkip val="1"/>
        <c:tickMarkSkip val="1"/>
      </c:catAx>
      <c:valAx>
        <c:axId val="86866560"/>
        <c:scaling>
          <c:orientation val="minMax"/>
        </c:scaling>
        <c:axPos val="l"/>
        <c:majorGridlines/>
        <c:numFmt formatCode="0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865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12306794983962"/>
          <c:y val="0.41935378292152631"/>
          <c:w val="0.12549071643822299"/>
          <c:h val="0.19498329392590316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Notifications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1532065664363899"/>
          <c:y val="3.8062284472226537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5.7634247508188199E-2"/>
          <c:y val="0.12071924038334839"/>
          <c:w val="0.9309724543527369"/>
          <c:h val="0.7919501167234059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'2013'!$A$276:$A$300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'2013'!$B$276:$B$300</c:f>
              <c:numCache>
                <c:formatCode>General</c:formatCode>
                <c:ptCount val="25"/>
                <c:pt idx="0">
                  <c:v>13129</c:v>
                </c:pt>
                <c:pt idx="1">
                  <c:v>28194</c:v>
                </c:pt>
                <c:pt idx="2">
                  <c:v>98</c:v>
                </c:pt>
                <c:pt idx="3">
                  <c:v>236</c:v>
                </c:pt>
                <c:pt idx="4">
                  <c:v>1926</c:v>
                </c:pt>
                <c:pt idx="5">
                  <c:v>46793</c:v>
                </c:pt>
                <c:pt idx="6">
                  <c:v>1809</c:v>
                </c:pt>
                <c:pt idx="7">
                  <c:v>100</c:v>
                </c:pt>
                <c:pt idx="8">
                  <c:v>35321</c:v>
                </c:pt>
                <c:pt idx="9">
                  <c:v>704</c:v>
                </c:pt>
                <c:pt idx="10">
                  <c:v>34200</c:v>
                </c:pt>
                <c:pt idx="11">
                  <c:v>37090</c:v>
                </c:pt>
                <c:pt idx="13">
                  <c:v>2</c:v>
                </c:pt>
                <c:pt idx="14">
                  <c:v>1</c:v>
                </c:pt>
                <c:pt idx="15">
                  <c:v>1218</c:v>
                </c:pt>
                <c:pt idx="16">
                  <c:v>41879</c:v>
                </c:pt>
                <c:pt idx="17">
                  <c:v>136</c:v>
                </c:pt>
                <c:pt idx="18">
                  <c:v>3126</c:v>
                </c:pt>
                <c:pt idx="19">
                  <c:v>91</c:v>
                </c:pt>
                <c:pt idx="20">
                  <c:v>1693</c:v>
                </c:pt>
                <c:pt idx="21">
                  <c:v>6883</c:v>
                </c:pt>
                <c:pt idx="22">
                  <c:v>77</c:v>
                </c:pt>
                <c:pt idx="23">
                  <c:v>101</c:v>
                </c:pt>
                <c:pt idx="24">
                  <c:v>29</c:v>
                </c:pt>
              </c:numCache>
            </c:numRef>
          </c:val>
        </c:ser>
        <c:dLbls/>
        <c:shape val="box"/>
        <c:axId val="86887424"/>
        <c:axId val="86897408"/>
        <c:axId val="0"/>
      </c:bar3DChart>
      <c:catAx>
        <c:axId val="8688742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897408"/>
        <c:crosses val="autoZero"/>
        <c:auto val="1"/>
        <c:lblAlgn val="ctr"/>
        <c:lblOffset val="100"/>
        <c:tickLblSkip val="1"/>
        <c:tickMarkSkip val="1"/>
      </c:catAx>
      <c:valAx>
        <c:axId val="868974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887424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091736428121695"/>
          <c:y val="3.8062276385002689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5.7634247508188199E-2"/>
          <c:y val="0.12071924038334839"/>
          <c:w val="0.9309724543527369"/>
          <c:h val="0.7919501167234059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'2013'!$A$311:$A$335</c:f>
              <c:strCache>
                <c:ptCount val="25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CY</c:v>
                </c:pt>
                <c:pt idx="4">
                  <c:v>CZ</c:v>
                </c:pt>
                <c:pt idx="5">
                  <c:v>DE</c:v>
                </c:pt>
                <c:pt idx="6">
                  <c:v>DK</c:v>
                </c:pt>
                <c:pt idx="7">
                  <c:v>EE</c:v>
                </c:pt>
                <c:pt idx="8">
                  <c:v>ES</c:v>
                </c:pt>
                <c:pt idx="9">
                  <c:v>FI</c:v>
                </c:pt>
                <c:pt idx="10">
                  <c:v>FR</c:v>
                </c:pt>
                <c:pt idx="11">
                  <c:v>GB</c:v>
                </c:pt>
                <c:pt idx="12">
                  <c:v>GR</c:v>
                </c:pt>
                <c:pt idx="13">
                  <c:v>HR</c:v>
                </c:pt>
                <c:pt idx="14">
                  <c:v>HU</c:v>
                </c:pt>
                <c:pt idx="15">
                  <c:v>IE</c:v>
                </c:pt>
                <c:pt idx="16">
                  <c:v>IT</c:v>
                </c:pt>
                <c:pt idx="17">
                  <c:v>LT</c:v>
                </c:pt>
                <c:pt idx="18">
                  <c:v>LU</c:v>
                </c:pt>
                <c:pt idx="19">
                  <c:v>LV</c:v>
                </c:pt>
                <c:pt idx="20">
                  <c:v>NL</c:v>
                </c:pt>
                <c:pt idx="21">
                  <c:v>PL</c:v>
                </c:pt>
                <c:pt idx="22">
                  <c:v>RO</c:v>
                </c:pt>
                <c:pt idx="23">
                  <c:v>SE</c:v>
                </c:pt>
                <c:pt idx="24">
                  <c:v>SK</c:v>
                </c:pt>
              </c:strCache>
            </c:strRef>
          </c:cat>
          <c:val>
            <c:numRef>
              <c:f>'2013'!$B$311:$B$335</c:f>
              <c:numCache>
                <c:formatCode>General</c:formatCode>
                <c:ptCount val="25"/>
                <c:pt idx="0">
                  <c:v>25202</c:v>
                </c:pt>
                <c:pt idx="1">
                  <c:v>1326</c:v>
                </c:pt>
                <c:pt idx="2">
                  <c:v>48</c:v>
                </c:pt>
                <c:pt idx="3">
                  <c:v>16</c:v>
                </c:pt>
                <c:pt idx="4">
                  <c:v>3949</c:v>
                </c:pt>
                <c:pt idx="5">
                  <c:v>48726</c:v>
                </c:pt>
                <c:pt idx="6">
                  <c:v>31</c:v>
                </c:pt>
                <c:pt idx="7">
                  <c:v>28</c:v>
                </c:pt>
                <c:pt idx="8">
                  <c:v>981</c:v>
                </c:pt>
                <c:pt idx="9">
                  <c:v>820</c:v>
                </c:pt>
                <c:pt idx="10">
                  <c:v>11049</c:v>
                </c:pt>
                <c:pt idx="11">
                  <c:v>28823</c:v>
                </c:pt>
                <c:pt idx="13">
                  <c:v>2</c:v>
                </c:pt>
                <c:pt idx="14">
                  <c:v>64</c:v>
                </c:pt>
                <c:pt idx="15">
                  <c:v>552</c:v>
                </c:pt>
                <c:pt idx="16">
                  <c:v>597</c:v>
                </c:pt>
                <c:pt idx="17">
                  <c:v>546</c:v>
                </c:pt>
                <c:pt idx="18">
                  <c:v>315</c:v>
                </c:pt>
                <c:pt idx="19">
                  <c:v>109</c:v>
                </c:pt>
                <c:pt idx="20">
                  <c:v>3989</c:v>
                </c:pt>
                <c:pt idx="21">
                  <c:v>2657</c:v>
                </c:pt>
                <c:pt idx="22">
                  <c:v>397</c:v>
                </c:pt>
                <c:pt idx="23">
                  <c:v>44</c:v>
                </c:pt>
              </c:numCache>
            </c:numRef>
          </c:val>
        </c:ser>
        <c:dLbls/>
        <c:shape val="box"/>
        <c:axId val="86795008"/>
        <c:axId val="86796544"/>
        <c:axId val="0"/>
      </c:bar3DChart>
      <c:catAx>
        <c:axId val="8679500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796544"/>
        <c:crosses val="autoZero"/>
        <c:auto val="1"/>
        <c:lblAlgn val="ctr"/>
        <c:lblOffset val="100"/>
        <c:tickLblSkip val="1"/>
        <c:tickMarkSkip val="1"/>
      </c:catAx>
      <c:valAx>
        <c:axId val="8679654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795008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63</xdr:row>
      <xdr:rowOff>0</xdr:rowOff>
    </xdr:from>
    <xdr:to>
      <xdr:col>15</xdr:col>
      <xdr:colOff>0</xdr:colOff>
      <xdr:row>85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118782</xdr:rowOff>
    </xdr:from>
    <xdr:to>
      <xdr:col>15</xdr:col>
      <xdr:colOff>28575</xdr:colOff>
      <xdr:row>37</xdr:row>
      <xdr:rowOff>118781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87</xdr:row>
      <xdr:rowOff>0</xdr:rowOff>
    </xdr:from>
    <xdr:to>
      <xdr:col>22</xdr:col>
      <xdr:colOff>0</xdr:colOff>
      <xdr:row>112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239</xdr:row>
      <xdr:rowOff>0</xdr:rowOff>
    </xdr:from>
    <xdr:to>
      <xdr:col>20</xdr:col>
      <xdr:colOff>0</xdr:colOff>
      <xdr:row>272</xdr:row>
      <xdr:rowOff>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202</xdr:row>
      <xdr:rowOff>156881</xdr:rowOff>
    </xdr:from>
    <xdr:to>
      <xdr:col>20</xdr:col>
      <xdr:colOff>0</xdr:colOff>
      <xdr:row>236</xdr:row>
      <xdr:rowOff>156882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140</xdr:row>
      <xdr:rowOff>0</xdr:rowOff>
    </xdr:from>
    <xdr:to>
      <xdr:col>18</xdr:col>
      <xdr:colOff>0</xdr:colOff>
      <xdr:row>161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113</xdr:row>
      <xdr:rowOff>0</xdr:rowOff>
    </xdr:from>
    <xdr:to>
      <xdr:col>22</xdr:col>
      <xdr:colOff>0</xdr:colOff>
      <xdr:row>137</xdr:row>
      <xdr:rowOff>145677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274</xdr:row>
      <xdr:rowOff>0</xdr:rowOff>
    </xdr:from>
    <xdr:to>
      <xdr:col>20</xdr:col>
      <xdr:colOff>0</xdr:colOff>
      <xdr:row>307</xdr:row>
      <xdr:rowOff>0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308</xdr:row>
      <xdr:rowOff>156881</xdr:rowOff>
    </xdr:from>
    <xdr:to>
      <xdr:col>20</xdr:col>
      <xdr:colOff>0</xdr:colOff>
      <xdr:row>341</xdr:row>
      <xdr:rowOff>156882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39</xdr:row>
      <xdr:rowOff>0</xdr:rowOff>
    </xdr:from>
    <xdr:to>
      <xdr:col>15</xdr:col>
      <xdr:colOff>0</xdr:colOff>
      <xdr:row>61</xdr:row>
      <xdr:rowOff>0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</xdr:colOff>
      <xdr:row>163</xdr:row>
      <xdr:rowOff>0</xdr:rowOff>
    </xdr:from>
    <xdr:to>
      <xdr:col>12</xdr:col>
      <xdr:colOff>280148</xdr:colOff>
      <xdr:row>173</xdr:row>
      <xdr:rowOff>0</xdr:rowOff>
    </xdr:to>
    <xdr:graphicFrame macro="">
      <xdr:nvGraphicFramePr>
        <xdr:cNvPr id="1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3923</xdr:colOff>
      <xdr:row>162</xdr:row>
      <xdr:rowOff>156882</xdr:rowOff>
    </xdr:from>
    <xdr:to>
      <xdr:col>18</xdr:col>
      <xdr:colOff>515470</xdr:colOff>
      <xdr:row>172</xdr:row>
      <xdr:rowOff>156881</xdr:rowOff>
    </xdr:to>
    <xdr:graphicFrame macro="">
      <xdr:nvGraphicFramePr>
        <xdr:cNvPr id="1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186</xdr:row>
      <xdr:rowOff>156881</xdr:rowOff>
    </xdr:from>
    <xdr:to>
      <xdr:col>13</xdr:col>
      <xdr:colOff>414617</xdr:colOff>
      <xdr:row>196</xdr:row>
      <xdr:rowOff>156881</xdr:rowOff>
    </xdr:to>
    <xdr:graphicFrame macro="">
      <xdr:nvGraphicFramePr>
        <xdr:cNvPr id="1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123265</xdr:colOff>
      <xdr:row>187</xdr:row>
      <xdr:rowOff>11206</xdr:rowOff>
    </xdr:from>
    <xdr:to>
      <xdr:col>20</xdr:col>
      <xdr:colOff>302559</xdr:colOff>
      <xdr:row>201</xdr:row>
      <xdr:rowOff>56030</xdr:rowOff>
    </xdr:to>
    <xdr:graphicFrame macro="">
      <xdr:nvGraphicFramePr>
        <xdr:cNvPr id="1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175</xdr:row>
      <xdr:rowOff>0</xdr:rowOff>
    </xdr:from>
    <xdr:to>
      <xdr:col>12</xdr:col>
      <xdr:colOff>280147</xdr:colOff>
      <xdr:row>185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346</xdr:row>
      <xdr:rowOff>0</xdr:rowOff>
    </xdr:from>
    <xdr:to>
      <xdr:col>20</xdr:col>
      <xdr:colOff>0</xdr:colOff>
      <xdr:row>379</xdr:row>
      <xdr:rowOff>1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73"/>
  <sheetViews>
    <sheetView tabSelected="1" zoomScale="85" zoomScaleNormal="85" workbookViewId="0">
      <selection activeCell="B357" sqref="B357"/>
    </sheetView>
  </sheetViews>
  <sheetFormatPr defaultRowHeight="12.75"/>
  <cols>
    <col min="1" max="1" width="4.7109375" style="2" customWidth="1"/>
    <col min="2" max="3" width="7.28515625" style="2" customWidth="1"/>
    <col min="4" max="4" width="7.85546875" style="2" customWidth="1"/>
    <col min="5" max="5" width="9.140625" style="2"/>
    <col min="6" max="6" width="9" style="2" customWidth="1"/>
    <col min="7" max="16384" width="9.140625" style="2"/>
  </cols>
  <sheetData>
    <row r="1" spans="1:11">
      <c r="A1" s="1"/>
    </row>
    <row r="2" spans="1:11">
      <c r="A2" s="59" t="s">
        <v>67</v>
      </c>
      <c r="B2" s="50"/>
      <c r="C2" s="50"/>
      <c r="D2" s="50"/>
      <c r="E2" s="50"/>
      <c r="F2" s="50"/>
      <c r="G2" s="50"/>
      <c r="H2" s="50"/>
      <c r="I2" s="50"/>
    </row>
    <row r="3" spans="1:11">
      <c r="A3" s="3" t="s">
        <v>78</v>
      </c>
      <c r="B3" s="4">
        <v>20</v>
      </c>
      <c r="C3" s="48" t="s">
        <v>79</v>
      </c>
      <c r="D3" s="48"/>
      <c r="E3" s="48"/>
      <c r="F3" s="48"/>
      <c r="G3" s="48"/>
      <c r="H3" s="48"/>
      <c r="I3" s="48"/>
      <c r="J3" s="5"/>
      <c r="K3" s="5"/>
    </row>
    <row r="4" spans="1:11">
      <c r="A4" s="3" t="s">
        <v>81</v>
      </c>
      <c r="B4" s="4">
        <v>21</v>
      </c>
      <c r="C4" s="48" t="s">
        <v>80</v>
      </c>
      <c r="D4" s="48"/>
      <c r="E4" s="48"/>
      <c r="F4" s="48"/>
      <c r="G4" s="48"/>
      <c r="H4" s="48"/>
      <c r="I4" s="48"/>
      <c r="J4" s="5"/>
      <c r="K4" s="5"/>
    </row>
    <row r="5" spans="1:11">
      <c r="A5" s="3" t="s">
        <v>82</v>
      </c>
      <c r="B5" s="4">
        <v>22</v>
      </c>
      <c r="C5" s="48" t="s">
        <v>83</v>
      </c>
      <c r="D5" s="48"/>
      <c r="E5" s="48"/>
      <c r="F5" s="48"/>
      <c r="G5" s="48"/>
      <c r="H5" s="48"/>
      <c r="I5" s="48"/>
      <c r="J5" s="5"/>
      <c r="K5" s="5"/>
    </row>
    <row r="6" spans="1:11">
      <c r="A6" s="3" t="s">
        <v>32</v>
      </c>
      <c r="B6" s="4">
        <f t="shared" ref="B6" si="0">B5</f>
        <v>22</v>
      </c>
      <c r="C6" s="48"/>
      <c r="D6" s="48"/>
      <c r="E6" s="48"/>
      <c r="F6" s="48"/>
      <c r="G6" s="48"/>
      <c r="H6" s="48"/>
      <c r="I6" s="48"/>
      <c r="J6" s="5"/>
      <c r="K6" s="5"/>
    </row>
    <row r="7" spans="1:11">
      <c r="A7" s="6" t="s">
        <v>5</v>
      </c>
      <c r="B7" s="4">
        <v>22</v>
      </c>
      <c r="C7" s="48"/>
      <c r="D7" s="48"/>
      <c r="E7" s="48"/>
      <c r="F7" s="48"/>
      <c r="G7" s="48"/>
      <c r="H7" s="48"/>
      <c r="I7" s="48"/>
      <c r="J7" s="5"/>
      <c r="K7" s="5"/>
    </row>
    <row r="8" spans="1:11">
      <c r="A8" s="6" t="s">
        <v>6</v>
      </c>
      <c r="B8" s="4">
        <v>22</v>
      </c>
      <c r="C8" s="48"/>
      <c r="D8" s="48"/>
      <c r="E8" s="48"/>
      <c r="F8" s="48"/>
      <c r="G8" s="48"/>
      <c r="H8" s="48"/>
      <c r="I8" s="48"/>
    </row>
    <row r="9" spans="1:11">
      <c r="A9" s="7" t="s">
        <v>7</v>
      </c>
      <c r="B9" s="4">
        <v>23</v>
      </c>
      <c r="C9" s="48" t="s">
        <v>93</v>
      </c>
      <c r="D9" s="48"/>
      <c r="E9" s="48"/>
      <c r="F9" s="48"/>
      <c r="G9" s="48"/>
      <c r="H9" s="48"/>
      <c r="I9" s="48"/>
    </row>
    <row r="10" spans="1:11">
      <c r="A10" s="7" t="s">
        <v>8</v>
      </c>
      <c r="B10" s="4">
        <v>24</v>
      </c>
      <c r="C10" s="48" t="s">
        <v>94</v>
      </c>
      <c r="D10" s="48"/>
      <c r="E10" s="48"/>
      <c r="F10" s="48"/>
      <c r="G10" s="48"/>
      <c r="H10" s="48"/>
      <c r="I10" s="48"/>
    </row>
    <row r="11" spans="1:11">
      <c r="A11" s="7" t="s">
        <v>9</v>
      </c>
      <c r="B11" s="4">
        <v>25</v>
      </c>
      <c r="C11" s="48" t="s">
        <v>96</v>
      </c>
      <c r="D11" s="48"/>
      <c r="E11" s="48"/>
      <c r="F11" s="48"/>
      <c r="G11" s="48"/>
      <c r="H11" s="48"/>
      <c r="I11" s="48"/>
    </row>
    <row r="12" spans="1:11">
      <c r="A12" s="7" t="s">
        <v>10</v>
      </c>
      <c r="B12" s="4">
        <v>25</v>
      </c>
      <c r="C12" s="48"/>
      <c r="D12" s="48"/>
      <c r="E12" s="48"/>
      <c r="F12" s="48"/>
      <c r="G12" s="48"/>
      <c r="H12" s="48"/>
      <c r="I12" s="48"/>
    </row>
    <row r="13" spans="1:11">
      <c r="A13" s="7" t="s">
        <v>11</v>
      </c>
      <c r="B13" s="4">
        <v>25</v>
      </c>
      <c r="C13" s="48"/>
      <c r="D13" s="48"/>
      <c r="E13" s="48"/>
      <c r="F13" s="48"/>
      <c r="G13" s="48"/>
      <c r="H13" s="48"/>
      <c r="I13" s="48"/>
    </row>
    <row r="14" spans="1:11">
      <c r="A14" s="7" t="s">
        <v>13</v>
      </c>
      <c r="B14" s="4">
        <v>25</v>
      </c>
      <c r="C14" s="48"/>
      <c r="D14" s="48"/>
      <c r="E14" s="48"/>
      <c r="F14" s="48"/>
      <c r="G14" s="48"/>
      <c r="H14" s="48"/>
      <c r="I14" s="48"/>
    </row>
    <row r="17" spans="1:4">
      <c r="A17" s="50" t="s">
        <v>0</v>
      </c>
      <c r="B17" s="50"/>
      <c r="C17" s="50"/>
      <c r="D17" s="8"/>
    </row>
    <row r="18" spans="1:4">
      <c r="A18" s="3" t="s">
        <v>78</v>
      </c>
      <c r="B18" s="4">
        <v>176</v>
      </c>
      <c r="C18" s="9">
        <f>B18/(B3*(B3-1))</f>
        <v>0.4631578947368421</v>
      </c>
      <c r="D18" s="8"/>
    </row>
    <row r="19" spans="1:4">
      <c r="A19" s="6" t="s">
        <v>81</v>
      </c>
      <c r="B19" s="4">
        <v>214</v>
      </c>
      <c r="C19" s="9">
        <f t="shared" ref="C19:C29" si="1">B19/(B4*(B4-1))</f>
        <v>0.50952380952380949</v>
      </c>
      <c r="D19" s="8"/>
    </row>
    <row r="20" spans="1:4">
      <c r="A20" s="6" t="s">
        <v>82</v>
      </c>
      <c r="B20" s="4">
        <v>218</v>
      </c>
      <c r="C20" s="9">
        <f t="shared" si="1"/>
        <v>0.47186147186147187</v>
      </c>
      <c r="D20" s="8"/>
    </row>
    <row r="21" spans="1:4">
      <c r="A21" s="3" t="s">
        <v>32</v>
      </c>
      <c r="B21" s="4">
        <v>249</v>
      </c>
      <c r="C21" s="9">
        <f t="shared" si="1"/>
        <v>0.53896103896103897</v>
      </c>
      <c r="D21" s="8"/>
    </row>
    <row r="22" spans="1:4">
      <c r="A22" s="6" t="s">
        <v>5</v>
      </c>
      <c r="B22" s="4">
        <v>248</v>
      </c>
      <c r="C22" s="9">
        <f t="shared" si="1"/>
        <v>0.53679653679653683</v>
      </c>
      <c r="D22" s="8"/>
    </row>
    <row r="23" spans="1:4">
      <c r="A23" s="6" t="s">
        <v>6</v>
      </c>
      <c r="B23" s="4">
        <v>255</v>
      </c>
      <c r="C23" s="9">
        <f t="shared" si="1"/>
        <v>0.55194805194805197</v>
      </c>
      <c r="D23" s="8"/>
    </row>
    <row r="24" spans="1:4">
      <c r="A24" s="7" t="s">
        <v>7</v>
      </c>
      <c r="B24" s="4">
        <v>267</v>
      </c>
      <c r="C24" s="9">
        <f t="shared" si="1"/>
        <v>0.52766798418972327</v>
      </c>
      <c r="D24" s="8"/>
    </row>
    <row r="25" spans="1:4">
      <c r="A25" s="7" t="s">
        <v>8</v>
      </c>
      <c r="B25" s="4">
        <v>282</v>
      </c>
      <c r="C25" s="9">
        <f t="shared" si="1"/>
        <v>0.51086956521739135</v>
      </c>
      <c r="D25" s="8"/>
    </row>
    <row r="26" spans="1:4">
      <c r="A26" s="7" t="s">
        <v>9</v>
      </c>
      <c r="B26" s="4">
        <v>293</v>
      </c>
      <c r="C26" s="9">
        <f t="shared" si="1"/>
        <v>0.48833333333333334</v>
      </c>
      <c r="D26" s="8"/>
    </row>
    <row r="27" spans="1:4">
      <c r="A27" s="7" t="s">
        <v>10</v>
      </c>
      <c r="B27" s="4">
        <v>298</v>
      </c>
      <c r="C27" s="9">
        <f t="shared" si="1"/>
        <v>0.49666666666666665</v>
      </c>
    </row>
    <row r="28" spans="1:4">
      <c r="A28" s="7" t="s">
        <v>11</v>
      </c>
      <c r="B28" s="4">
        <v>336</v>
      </c>
      <c r="C28" s="9">
        <f t="shared" si="1"/>
        <v>0.56000000000000005</v>
      </c>
    </row>
    <row r="29" spans="1:4">
      <c r="A29" s="7" t="s">
        <v>13</v>
      </c>
      <c r="B29" s="10">
        <v>362</v>
      </c>
      <c r="C29" s="9">
        <f t="shared" si="1"/>
        <v>0.60333333333333339</v>
      </c>
    </row>
    <row r="64" spans="1:2">
      <c r="A64" s="63" t="s">
        <v>12</v>
      </c>
      <c r="B64" s="63"/>
    </row>
    <row r="65" spans="1:17">
      <c r="A65" s="3" t="s">
        <v>78</v>
      </c>
      <c r="B65" s="11">
        <v>59253</v>
      </c>
    </row>
    <row r="66" spans="1:17">
      <c r="A66" s="6" t="s">
        <v>81</v>
      </c>
      <c r="B66" s="11">
        <v>59341</v>
      </c>
    </row>
    <row r="67" spans="1:17">
      <c r="A67" s="6" t="s">
        <v>82</v>
      </c>
      <c r="B67" s="11">
        <v>61979</v>
      </c>
    </row>
    <row r="68" spans="1:17">
      <c r="A68" s="3" t="s">
        <v>32</v>
      </c>
      <c r="B68" s="11">
        <v>63358</v>
      </c>
    </row>
    <row r="69" spans="1:17">
      <c r="A69" s="6" t="s">
        <v>5</v>
      </c>
      <c r="B69" s="11">
        <v>68757</v>
      </c>
    </row>
    <row r="70" spans="1:17">
      <c r="A70" s="6" t="s">
        <v>6</v>
      </c>
      <c r="B70" s="11">
        <v>68734</v>
      </c>
    </row>
    <row r="71" spans="1:17">
      <c r="A71" s="7" t="s">
        <v>7</v>
      </c>
      <c r="B71" s="11">
        <v>77778</v>
      </c>
    </row>
    <row r="72" spans="1:17">
      <c r="A72" s="7" t="s">
        <v>8</v>
      </c>
      <c r="B72" s="11">
        <v>66508</v>
      </c>
    </row>
    <row r="73" spans="1:17">
      <c r="A73" s="7" t="s">
        <v>9</v>
      </c>
      <c r="B73" s="11">
        <v>80535</v>
      </c>
    </row>
    <row r="74" spans="1:17">
      <c r="A74" s="7" t="s">
        <v>10</v>
      </c>
      <c r="B74" s="11">
        <v>86383</v>
      </c>
    </row>
    <row r="75" spans="1:17">
      <c r="A75" s="7" t="s">
        <v>11</v>
      </c>
      <c r="B75" s="11">
        <v>86945</v>
      </c>
    </row>
    <row r="76" spans="1:17">
      <c r="A76" s="7" t="s">
        <v>13</v>
      </c>
      <c r="B76" s="12">
        <v>83072</v>
      </c>
    </row>
    <row r="77" spans="1:17">
      <c r="A77" s="46">
        <f>SUM(B65:B76)</f>
        <v>862643</v>
      </c>
      <c r="B77" s="47"/>
      <c r="Q77" s="13"/>
    </row>
    <row r="88" spans="1:4">
      <c r="A88" s="45" t="s">
        <v>60</v>
      </c>
      <c r="B88" s="45"/>
      <c r="C88" s="45"/>
      <c r="D88" s="45"/>
    </row>
    <row r="89" spans="1:4">
      <c r="A89" s="14"/>
      <c r="B89" s="14" t="s">
        <v>1</v>
      </c>
      <c r="C89" s="14" t="s">
        <v>2</v>
      </c>
      <c r="D89" s="15" t="s">
        <v>62</v>
      </c>
    </row>
    <row r="90" spans="1:4">
      <c r="A90" s="3" t="s">
        <v>78</v>
      </c>
      <c r="B90" s="6">
        <v>18005</v>
      </c>
      <c r="C90" s="6">
        <v>8879</v>
      </c>
      <c r="D90" s="6">
        <f>39+164+8561</f>
        <v>8764</v>
      </c>
    </row>
    <row r="91" spans="1:4">
      <c r="A91" s="6" t="s">
        <v>81</v>
      </c>
      <c r="B91" s="6">
        <v>17332</v>
      </c>
      <c r="C91" s="6">
        <v>8916</v>
      </c>
      <c r="D91" s="6">
        <f>46+288+7893</f>
        <v>8227</v>
      </c>
    </row>
    <row r="92" spans="1:4">
      <c r="A92" s="6" t="s">
        <v>82</v>
      </c>
      <c r="B92" s="6">
        <v>17410</v>
      </c>
      <c r="C92" s="6">
        <v>9379</v>
      </c>
      <c r="D92" s="6">
        <f>44+343+8741</f>
        <v>9128</v>
      </c>
    </row>
    <row r="93" spans="1:4">
      <c r="A93" s="3" t="s">
        <v>32</v>
      </c>
      <c r="B93" s="6">
        <v>17753</v>
      </c>
      <c r="C93" s="6">
        <v>10181</v>
      </c>
      <c r="D93" s="6">
        <f>9210+363+47</f>
        <v>9620</v>
      </c>
    </row>
    <row r="94" spans="1:4">
      <c r="A94" s="6" t="s">
        <v>5</v>
      </c>
      <c r="B94" s="6">
        <v>19822</v>
      </c>
      <c r="C94" s="6">
        <v>10922</v>
      </c>
      <c r="D94" s="6">
        <f>37+408+9296</f>
        <v>9741</v>
      </c>
    </row>
    <row r="95" spans="1:4">
      <c r="A95" s="6" t="s">
        <v>6</v>
      </c>
      <c r="B95" s="6">
        <v>20509</v>
      </c>
      <c r="C95" s="6">
        <v>10863</v>
      </c>
      <c r="D95" s="6">
        <f>57+346+9670</f>
        <v>10073</v>
      </c>
    </row>
    <row r="96" spans="1:4">
      <c r="A96" s="7" t="s">
        <v>7</v>
      </c>
      <c r="B96" s="6">
        <v>22656</v>
      </c>
      <c r="C96" s="6">
        <v>10460</v>
      </c>
      <c r="D96" s="6">
        <f>70+301+10751</f>
        <v>11122</v>
      </c>
    </row>
    <row r="97" spans="1:4">
      <c r="A97" s="7" t="s">
        <v>8</v>
      </c>
      <c r="B97" s="6">
        <v>17989</v>
      </c>
      <c r="C97" s="6">
        <v>11378</v>
      </c>
      <c r="D97" s="6">
        <v>9788</v>
      </c>
    </row>
    <row r="98" spans="1:4">
      <c r="A98" s="7" t="s">
        <v>9</v>
      </c>
      <c r="B98" s="6">
        <v>25078</v>
      </c>
      <c r="C98" s="6">
        <v>11357</v>
      </c>
      <c r="D98" s="6">
        <f>88+302+10390</f>
        <v>10780</v>
      </c>
    </row>
    <row r="99" spans="1:4">
      <c r="A99" s="7" t="s">
        <v>10</v>
      </c>
      <c r="B99" s="6">
        <v>24268</v>
      </c>
      <c r="C99" s="6">
        <v>12775</v>
      </c>
      <c r="D99" s="6">
        <f>11918+378+57</f>
        <v>12353</v>
      </c>
    </row>
    <row r="100" spans="1:4">
      <c r="A100" s="7" t="s">
        <v>11</v>
      </c>
      <c r="B100" s="6">
        <v>25932</v>
      </c>
      <c r="C100" s="6">
        <v>13734</v>
      </c>
      <c r="D100" s="6">
        <f>93+450+11841</f>
        <v>12384</v>
      </c>
    </row>
    <row r="101" spans="1:4">
      <c r="A101" s="7" t="s">
        <v>13</v>
      </c>
      <c r="B101" s="16">
        <v>28082</v>
      </c>
      <c r="C101" s="16">
        <v>11427</v>
      </c>
      <c r="D101" s="16">
        <f>70+456+11066</f>
        <v>11592</v>
      </c>
    </row>
    <row r="102" spans="1:4">
      <c r="A102" s="17"/>
      <c r="B102" s="18">
        <f>SUM(B90:B101)</f>
        <v>254836</v>
      </c>
      <c r="C102" s="18">
        <f>SUM(C90:C101)</f>
        <v>130271</v>
      </c>
      <c r="D102" s="18">
        <f t="shared" ref="D102" si="2">SUM(D90:D101)</f>
        <v>123572</v>
      </c>
    </row>
    <row r="140" spans="1:7">
      <c r="E140" s="19"/>
    </row>
    <row r="141" spans="1:7">
      <c r="A141" s="59" t="s">
        <v>37</v>
      </c>
      <c r="B141" s="50"/>
      <c r="C141" s="50"/>
      <c r="D141" s="50"/>
      <c r="E141" s="50"/>
      <c r="F141" s="50"/>
      <c r="G141" s="50"/>
    </row>
    <row r="142" spans="1:7">
      <c r="A142" s="7" t="s">
        <v>1</v>
      </c>
      <c r="B142" s="55" t="s">
        <v>38</v>
      </c>
      <c r="C142" s="56"/>
      <c r="D142" s="56"/>
      <c r="E142" s="57"/>
      <c r="F142" s="6">
        <v>254836</v>
      </c>
      <c r="G142" s="20">
        <f>F142/F154</f>
        <v>0.29541305035802762</v>
      </c>
    </row>
    <row r="143" spans="1:7">
      <c r="A143" s="7" t="s">
        <v>39</v>
      </c>
      <c r="B143" s="55" t="s">
        <v>40</v>
      </c>
      <c r="C143" s="56"/>
      <c r="D143" s="56"/>
      <c r="E143" s="57"/>
      <c r="F143" s="6">
        <v>11023</v>
      </c>
      <c r="G143" s="20">
        <f>F143/F154</f>
        <v>1.2778171271313858E-2</v>
      </c>
    </row>
    <row r="144" spans="1:7">
      <c r="A144" s="7" t="s">
        <v>41</v>
      </c>
      <c r="B144" s="55" t="s">
        <v>42</v>
      </c>
      <c r="C144" s="56"/>
      <c r="D144" s="56"/>
      <c r="E144" s="57"/>
      <c r="F144" s="6">
        <v>195657</v>
      </c>
      <c r="G144" s="20">
        <f>F144/F154</f>
        <v>0.22681109103070449</v>
      </c>
    </row>
    <row r="145" spans="1:7">
      <c r="A145" s="7" t="s">
        <v>2</v>
      </c>
      <c r="B145" s="55" t="s">
        <v>43</v>
      </c>
      <c r="C145" s="56"/>
      <c r="D145" s="56"/>
      <c r="E145" s="57"/>
      <c r="F145" s="6">
        <v>130271</v>
      </c>
      <c r="G145" s="20">
        <f>F145/F154</f>
        <v>0.1510138029289057</v>
      </c>
    </row>
    <row r="146" spans="1:7">
      <c r="A146" s="7" t="s">
        <v>44</v>
      </c>
      <c r="B146" s="55" t="s">
        <v>45</v>
      </c>
      <c r="C146" s="56"/>
      <c r="D146" s="56"/>
      <c r="E146" s="57"/>
      <c r="F146" s="6">
        <v>131699</v>
      </c>
      <c r="G146" s="20">
        <f>F146/F154</f>
        <v>0.15266918064599144</v>
      </c>
    </row>
    <row r="147" spans="1:7">
      <c r="A147" s="7" t="s">
        <v>46</v>
      </c>
      <c r="B147" s="55" t="s">
        <v>47</v>
      </c>
      <c r="C147" s="56"/>
      <c r="D147" s="56"/>
      <c r="E147" s="57"/>
      <c r="F147" s="6">
        <v>726</v>
      </c>
      <c r="G147" s="20">
        <f>F147/F154</f>
        <v>8.4159959566124109E-4</v>
      </c>
    </row>
    <row r="148" spans="1:7">
      <c r="A148" s="7" t="s">
        <v>48</v>
      </c>
      <c r="B148" s="55" t="s">
        <v>49</v>
      </c>
      <c r="C148" s="56"/>
      <c r="D148" s="56"/>
      <c r="E148" s="57"/>
      <c r="F148" s="6">
        <v>4287</v>
      </c>
      <c r="G148" s="20">
        <f>F148/F154</f>
        <v>4.9696108355368326E-3</v>
      </c>
    </row>
    <row r="149" spans="1:7">
      <c r="A149" s="7" t="s">
        <v>50</v>
      </c>
      <c r="B149" s="55" t="s">
        <v>51</v>
      </c>
      <c r="C149" s="56"/>
      <c r="D149" s="56"/>
      <c r="E149" s="57"/>
      <c r="F149" s="6">
        <v>119131</v>
      </c>
      <c r="G149" s="20">
        <f>F149/F154</f>
        <v>0.13810000197068775</v>
      </c>
    </row>
    <row r="150" spans="1:7">
      <c r="A150" s="7" t="s">
        <v>52</v>
      </c>
      <c r="B150" s="55" t="s">
        <v>53</v>
      </c>
      <c r="C150" s="56"/>
      <c r="D150" s="56"/>
      <c r="E150" s="57"/>
      <c r="F150" s="6">
        <v>6035</v>
      </c>
      <c r="G150" s="20">
        <f>F150/F154</f>
        <v>6.9959415424457163E-3</v>
      </c>
    </row>
    <row r="151" spans="1:7">
      <c r="A151" s="7" t="s">
        <v>54</v>
      </c>
      <c r="B151" s="55" t="s">
        <v>55</v>
      </c>
      <c r="C151" s="56"/>
      <c r="D151" s="56"/>
      <c r="E151" s="57"/>
      <c r="F151" s="6">
        <v>1685</v>
      </c>
      <c r="G151" s="20">
        <f>F151/F154</f>
        <v>1.9532993370374534E-3</v>
      </c>
    </row>
    <row r="152" spans="1:7">
      <c r="A152" s="7" t="s">
        <v>56</v>
      </c>
      <c r="B152" s="58" t="s">
        <v>61</v>
      </c>
      <c r="C152" s="56"/>
      <c r="D152" s="56"/>
      <c r="E152" s="57"/>
      <c r="F152" s="6">
        <v>3712</v>
      </c>
      <c r="G152" s="20">
        <f>F152/F154</f>
        <v>4.3030546819483838E-3</v>
      </c>
    </row>
    <row r="153" spans="1:7">
      <c r="A153" s="7" t="s">
        <v>57</v>
      </c>
      <c r="B153" s="55" t="s">
        <v>58</v>
      </c>
      <c r="C153" s="56"/>
      <c r="D153" s="56"/>
      <c r="E153" s="57"/>
      <c r="F153" s="6">
        <v>3581</v>
      </c>
      <c r="G153" s="20">
        <f>F153/F154</f>
        <v>4.1511958017395375E-3</v>
      </c>
    </row>
    <row r="154" spans="1:7">
      <c r="A154" s="60"/>
      <c r="B154" s="61"/>
      <c r="C154" s="61"/>
      <c r="D154" s="61"/>
      <c r="E154" s="62"/>
      <c r="F154" s="18">
        <f>SUM(F142:F153)</f>
        <v>862643</v>
      </c>
      <c r="G154" s="17"/>
    </row>
    <row r="164" spans="1:6">
      <c r="A164" s="50" t="s">
        <v>68</v>
      </c>
      <c r="B164" s="50"/>
      <c r="C164" s="50"/>
      <c r="D164" s="50"/>
      <c r="E164" s="50"/>
    </row>
    <row r="165" spans="1:6">
      <c r="A165" s="71" t="s">
        <v>69</v>
      </c>
      <c r="B165" s="71"/>
      <c r="C165" s="71"/>
      <c r="D165" s="6">
        <v>194040</v>
      </c>
      <c r="E165" s="20">
        <f>D165/D167</f>
        <v>0.76173278112548337</v>
      </c>
    </row>
    <row r="166" spans="1:6">
      <c r="A166" s="71" t="s">
        <v>70</v>
      </c>
      <c r="B166" s="71"/>
      <c r="C166" s="71"/>
      <c r="D166" s="6">
        <v>60695</v>
      </c>
      <c r="E166" s="20">
        <f>D166/D167</f>
        <v>0.23826721887451666</v>
      </c>
    </row>
    <row r="167" spans="1:6">
      <c r="A167" s="54"/>
      <c r="B167" s="54"/>
      <c r="C167" s="54"/>
      <c r="D167" s="18">
        <f>SUM(D165:D166)</f>
        <v>254735</v>
      </c>
      <c r="E167" s="17"/>
      <c r="F167" s="30">
        <f>D167-F142</f>
        <v>-101</v>
      </c>
    </row>
    <row r="169" spans="1:6">
      <c r="A169" s="50" t="s">
        <v>71</v>
      </c>
      <c r="B169" s="50"/>
      <c r="C169" s="50"/>
      <c r="D169" s="50"/>
      <c r="E169" s="50"/>
    </row>
    <row r="170" spans="1:6">
      <c r="A170" s="51" t="s">
        <v>72</v>
      </c>
      <c r="B170" s="52"/>
      <c r="C170" s="53"/>
      <c r="D170" s="21">
        <v>104500</v>
      </c>
      <c r="E170" s="22">
        <f>D170/D172</f>
        <v>0.80617164898746385</v>
      </c>
    </row>
    <row r="171" spans="1:6">
      <c r="A171" s="51" t="s">
        <v>73</v>
      </c>
      <c r="B171" s="52"/>
      <c r="C171" s="53"/>
      <c r="D171" s="21">
        <v>25125</v>
      </c>
      <c r="E171" s="22">
        <f>D171/D172</f>
        <v>0.19382835101253615</v>
      </c>
    </row>
    <row r="172" spans="1:6">
      <c r="A172" s="54"/>
      <c r="B172" s="54"/>
      <c r="C172" s="54"/>
      <c r="D172" s="23">
        <f>SUM(D170:D171)</f>
        <v>129625</v>
      </c>
      <c r="E172" s="17"/>
      <c r="F172" s="30">
        <f>D172-F145</f>
        <v>-646</v>
      </c>
    </row>
    <row r="176" spans="1:6">
      <c r="A176" s="50" t="s">
        <v>74</v>
      </c>
      <c r="B176" s="50"/>
      <c r="C176" s="50"/>
      <c r="D176" s="50"/>
      <c r="E176" s="50"/>
    </row>
    <row r="177" spans="1:7">
      <c r="A177" s="51" t="s">
        <v>64</v>
      </c>
      <c r="B177" s="52"/>
      <c r="C177" s="53"/>
      <c r="D177" s="36">
        <f>D172-D178-D179</f>
        <v>115412</v>
      </c>
      <c r="E177" s="22">
        <f>D177/D180</f>
        <v>0.89035294117647057</v>
      </c>
    </row>
    <row r="178" spans="1:7">
      <c r="A178" s="51" t="s">
        <v>75</v>
      </c>
      <c r="B178" s="52"/>
      <c r="C178" s="53"/>
      <c r="D178" s="36">
        <v>14164</v>
      </c>
      <c r="E178" s="22">
        <f>D178/D180</f>
        <v>0.10926904532304725</v>
      </c>
    </row>
    <row r="179" spans="1:7">
      <c r="A179" s="51" t="s">
        <v>63</v>
      </c>
      <c r="B179" s="52"/>
      <c r="C179" s="53"/>
      <c r="D179" s="36">
        <v>49</v>
      </c>
      <c r="E179" s="22">
        <f>D179/D180</f>
        <v>3.7801350048216007E-4</v>
      </c>
    </row>
    <row r="180" spans="1:7">
      <c r="A180" s="54"/>
      <c r="B180" s="54"/>
      <c r="C180" s="54"/>
      <c r="D180" s="23">
        <f>SUM(D177:D179)</f>
        <v>129625</v>
      </c>
      <c r="E180" s="17"/>
    </row>
    <row r="183" spans="1:7">
      <c r="A183" s="65" t="s">
        <v>33</v>
      </c>
      <c r="B183" s="65"/>
      <c r="C183" s="65"/>
      <c r="D183" s="65"/>
      <c r="E183" s="65"/>
      <c r="F183" s="65"/>
    </row>
    <row r="184" spans="1:7" ht="13.5" customHeight="1">
      <c r="A184" s="68" t="s">
        <v>85</v>
      </c>
      <c r="B184" s="68"/>
      <c r="C184" s="68"/>
      <c r="D184" s="68"/>
      <c r="E184" s="32">
        <v>6</v>
      </c>
      <c r="F184" s="20">
        <f>E184/E$189</f>
        <v>3.1987034588646736E-5</v>
      </c>
    </row>
    <row r="185" spans="1:7" ht="12.75" customHeight="1">
      <c r="A185" s="68" t="s">
        <v>86</v>
      </c>
      <c r="B185" s="68"/>
      <c r="C185" s="68"/>
      <c r="D185" s="68"/>
      <c r="E185" s="32">
        <v>2396</v>
      </c>
      <c r="F185" s="20">
        <f t="shared" ref="F185:F188" si="3">E185/E$189</f>
        <v>1.277348914573293E-2</v>
      </c>
    </row>
    <row r="186" spans="1:7" ht="12.75" customHeight="1">
      <c r="A186" s="68" t="s">
        <v>87</v>
      </c>
      <c r="B186" s="68"/>
      <c r="C186" s="68"/>
      <c r="D186" s="68"/>
      <c r="E186" s="32">
        <v>315</v>
      </c>
      <c r="F186" s="20">
        <f t="shared" si="3"/>
        <v>1.6793193159039537E-3</v>
      </c>
    </row>
    <row r="187" spans="1:7" ht="12.75" customHeight="1">
      <c r="A187" s="68" t="s">
        <v>88</v>
      </c>
      <c r="B187" s="68"/>
      <c r="C187" s="68"/>
      <c r="D187" s="68"/>
      <c r="E187" s="32">
        <v>7389</v>
      </c>
      <c r="F187" s="20">
        <f t="shared" si="3"/>
        <v>3.9392033095918454E-2</v>
      </c>
    </row>
    <row r="188" spans="1:7" ht="13.5" customHeight="1">
      <c r="A188" s="68" t="s">
        <v>84</v>
      </c>
      <c r="B188" s="68"/>
      <c r="C188" s="68"/>
      <c r="D188" s="68"/>
      <c r="E188" s="32">
        <v>177470</v>
      </c>
      <c r="F188" s="20">
        <f t="shared" si="3"/>
        <v>0.94612317140785607</v>
      </c>
    </row>
    <row r="189" spans="1:7">
      <c r="A189" s="72" t="s">
        <v>89</v>
      </c>
      <c r="B189" s="72"/>
      <c r="C189" s="72"/>
      <c r="D189" s="72"/>
      <c r="E189" s="33">
        <f>SUM(E184:E188)</f>
        <v>187576</v>
      </c>
      <c r="F189" s="31"/>
    </row>
    <row r="192" spans="1:7">
      <c r="A192" s="65" t="s">
        <v>34</v>
      </c>
      <c r="B192" s="65"/>
      <c r="C192" s="65"/>
      <c r="D192" s="65"/>
      <c r="E192" s="65"/>
      <c r="F192" s="65"/>
      <c r="G192" s="65"/>
    </row>
    <row r="193" spans="1:7">
      <c r="A193" s="49" t="s">
        <v>76</v>
      </c>
      <c r="B193" s="49"/>
      <c r="C193" s="49"/>
      <c r="D193" s="49"/>
      <c r="E193" s="49"/>
      <c r="F193" s="7">
        <v>80926</v>
      </c>
      <c r="G193" s="20">
        <f>F193/F$200</f>
        <v>0.65163056606812142</v>
      </c>
    </row>
    <row r="194" spans="1:7">
      <c r="A194" s="49" t="s">
        <v>77</v>
      </c>
      <c r="B194" s="49"/>
      <c r="C194" s="49"/>
      <c r="D194" s="49"/>
      <c r="E194" s="49"/>
      <c r="F194" s="7">
        <v>38251</v>
      </c>
      <c r="G194" s="20">
        <f t="shared" ref="G194:G199" si="4">F194/F$200</f>
        <v>0.30800386504549482</v>
      </c>
    </row>
    <row r="195" spans="1:7">
      <c r="A195" s="49" t="s">
        <v>59</v>
      </c>
      <c r="B195" s="49"/>
      <c r="C195" s="49"/>
      <c r="D195" s="49"/>
      <c r="E195" s="49"/>
      <c r="F195" s="6">
        <v>726</v>
      </c>
      <c r="G195" s="20">
        <f t="shared" si="4"/>
        <v>5.8458813108945972E-3</v>
      </c>
    </row>
    <row r="196" spans="1:7" ht="15">
      <c r="A196" s="49" t="s">
        <v>86</v>
      </c>
      <c r="B196" s="49"/>
      <c r="C196" s="49"/>
      <c r="D196" s="49"/>
      <c r="E196" s="49"/>
      <c r="F196" s="34">
        <v>1414</v>
      </c>
      <c r="G196" s="20">
        <f t="shared" si="4"/>
        <v>1.1385779853450358E-2</v>
      </c>
    </row>
    <row r="197" spans="1:7" ht="15">
      <c r="A197" s="64" t="s">
        <v>87</v>
      </c>
      <c r="B197" s="64"/>
      <c r="C197" s="64"/>
      <c r="D197" s="64"/>
      <c r="E197" s="64"/>
      <c r="F197" s="34">
        <v>30</v>
      </c>
      <c r="G197" s="20">
        <f t="shared" si="4"/>
        <v>2.4156534342539658E-4</v>
      </c>
    </row>
    <row r="198" spans="1:7" ht="15">
      <c r="A198" s="66" t="s">
        <v>90</v>
      </c>
      <c r="B198" s="66"/>
      <c r="C198" s="66"/>
      <c r="D198" s="66"/>
      <c r="E198" s="66"/>
      <c r="F198" s="34">
        <v>2839</v>
      </c>
      <c r="G198" s="20">
        <f t="shared" si="4"/>
        <v>2.2860133666156697E-2</v>
      </c>
    </row>
    <row r="199" spans="1:7" ht="15">
      <c r="A199" s="58" t="s">
        <v>92</v>
      </c>
      <c r="B199" s="69"/>
      <c r="C199" s="69"/>
      <c r="D199" s="69"/>
      <c r="E199" s="70"/>
      <c r="F199" s="34">
        <v>4</v>
      </c>
      <c r="G199" s="20">
        <f t="shared" si="4"/>
        <v>3.2208712456719543E-5</v>
      </c>
    </row>
    <row r="200" spans="1:7">
      <c r="A200" s="67"/>
      <c r="B200" s="67"/>
      <c r="C200" s="67"/>
      <c r="D200" s="67"/>
      <c r="E200" s="67"/>
      <c r="F200" s="33">
        <f>SUM(F193:F199)</f>
        <v>124190</v>
      </c>
      <c r="G200" s="31"/>
    </row>
    <row r="204" spans="1:7">
      <c r="A204" s="44" t="s">
        <v>36</v>
      </c>
      <c r="B204" s="45"/>
      <c r="C204" s="45"/>
      <c r="D204" s="45"/>
    </row>
    <row r="205" spans="1:7" ht="15">
      <c r="A205" s="37"/>
      <c r="B205" s="38" t="s">
        <v>97</v>
      </c>
      <c r="C205" s="38" t="s">
        <v>98</v>
      </c>
      <c r="D205" s="39" t="s">
        <v>99</v>
      </c>
    </row>
    <row r="206" spans="1:7">
      <c r="A206" s="7" t="s">
        <v>14</v>
      </c>
      <c r="B206" s="24">
        <v>23</v>
      </c>
      <c r="C206" s="20">
        <f t="shared" ref="C206:C218" si="5">B206/C$231</f>
        <v>0.95833333333333337</v>
      </c>
      <c r="D206" s="25">
        <f>B206/27</f>
        <v>0.85185185185185186</v>
      </c>
    </row>
    <row r="207" spans="1:7">
      <c r="A207" s="7" t="s">
        <v>15</v>
      </c>
      <c r="B207" s="11">
        <v>21</v>
      </c>
      <c r="C207" s="20">
        <f t="shared" si="5"/>
        <v>0.875</v>
      </c>
      <c r="D207" s="25">
        <f t="shared" ref="D207:D230" si="6">B207/27</f>
        <v>0.77777777777777779</v>
      </c>
    </row>
    <row r="208" spans="1:7">
      <c r="A208" s="7" t="s">
        <v>16</v>
      </c>
      <c r="B208" s="11">
        <v>19</v>
      </c>
      <c r="C208" s="20">
        <f t="shared" si="5"/>
        <v>0.79166666666666663</v>
      </c>
      <c r="D208" s="25">
        <f t="shared" si="6"/>
        <v>0.70370370370370372</v>
      </c>
    </row>
    <row r="209" spans="1:4">
      <c r="A209" s="7" t="s">
        <v>83</v>
      </c>
      <c r="B209" s="11">
        <v>7</v>
      </c>
      <c r="C209" s="20">
        <f t="shared" si="5"/>
        <v>0.29166666666666669</v>
      </c>
      <c r="D209" s="25">
        <f t="shared" si="6"/>
        <v>0.25925925925925924</v>
      </c>
    </row>
    <row r="210" spans="1:4">
      <c r="A210" s="7" t="s">
        <v>17</v>
      </c>
      <c r="B210" s="11">
        <v>15</v>
      </c>
      <c r="C210" s="20">
        <f t="shared" si="5"/>
        <v>0.625</v>
      </c>
      <c r="D210" s="25">
        <f t="shared" si="6"/>
        <v>0.55555555555555558</v>
      </c>
    </row>
    <row r="211" spans="1:4">
      <c r="A211" s="7" t="s">
        <v>18</v>
      </c>
      <c r="B211" s="11">
        <v>13</v>
      </c>
      <c r="C211" s="20">
        <f t="shared" si="5"/>
        <v>0.54166666666666663</v>
      </c>
      <c r="D211" s="25">
        <f t="shared" si="6"/>
        <v>0.48148148148148145</v>
      </c>
    </row>
    <row r="212" spans="1:4">
      <c r="A212" s="7" t="s">
        <v>19</v>
      </c>
      <c r="B212" s="11">
        <v>19</v>
      </c>
      <c r="C212" s="20">
        <f t="shared" si="5"/>
        <v>0.79166666666666663</v>
      </c>
      <c r="D212" s="25">
        <f t="shared" si="6"/>
        <v>0.70370370370370372</v>
      </c>
    </row>
    <row r="213" spans="1:4">
      <c r="A213" s="7" t="s">
        <v>20</v>
      </c>
      <c r="B213" s="11">
        <v>17</v>
      </c>
      <c r="C213" s="20">
        <f t="shared" si="5"/>
        <v>0.70833333333333337</v>
      </c>
      <c r="D213" s="25">
        <f t="shared" si="6"/>
        <v>0.62962962962962965</v>
      </c>
    </row>
    <row r="214" spans="1:4">
      <c r="A214" s="7" t="s">
        <v>21</v>
      </c>
      <c r="B214" s="11">
        <v>21</v>
      </c>
      <c r="C214" s="20">
        <f t="shared" si="5"/>
        <v>0.875</v>
      </c>
      <c r="D214" s="25">
        <f t="shared" si="6"/>
        <v>0.77777777777777779</v>
      </c>
    </row>
    <row r="215" spans="1:4">
      <c r="A215" s="7" t="s">
        <v>22</v>
      </c>
      <c r="B215" s="11">
        <v>14</v>
      </c>
      <c r="C215" s="20">
        <f t="shared" si="5"/>
        <v>0.58333333333333337</v>
      </c>
      <c r="D215" s="25">
        <f t="shared" si="6"/>
        <v>0.51851851851851849</v>
      </c>
    </row>
    <row r="216" spans="1:4">
      <c r="A216" s="7" t="s">
        <v>23</v>
      </c>
      <c r="B216" s="11">
        <v>20</v>
      </c>
      <c r="C216" s="20">
        <f t="shared" si="5"/>
        <v>0.83333333333333337</v>
      </c>
      <c r="D216" s="25">
        <f t="shared" si="6"/>
        <v>0.7407407407407407</v>
      </c>
    </row>
    <row r="217" spans="1:4">
      <c r="A217" s="7" t="s">
        <v>24</v>
      </c>
      <c r="B217" s="11">
        <v>18</v>
      </c>
      <c r="C217" s="20">
        <f t="shared" si="5"/>
        <v>0.75</v>
      </c>
      <c r="D217" s="25">
        <f t="shared" si="6"/>
        <v>0.66666666666666663</v>
      </c>
    </row>
    <row r="218" spans="1:4">
      <c r="A218" s="7" t="s">
        <v>25</v>
      </c>
      <c r="B218" s="11">
        <v>9</v>
      </c>
      <c r="C218" s="20">
        <f t="shared" si="5"/>
        <v>0.375</v>
      </c>
      <c r="D218" s="25">
        <f t="shared" si="6"/>
        <v>0.33333333333333331</v>
      </c>
    </row>
    <row r="219" spans="1:4">
      <c r="A219" s="7" t="s">
        <v>93</v>
      </c>
      <c r="B219" s="11">
        <v>3</v>
      </c>
      <c r="C219" s="20">
        <v>0</v>
      </c>
      <c r="D219" s="25">
        <f t="shared" si="6"/>
        <v>0.1111111111111111</v>
      </c>
    </row>
    <row r="220" spans="1:4">
      <c r="A220" s="7" t="s">
        <v>3</v>
      </c>
      <c r="B220" s="11">
        <v>12</v>
      </c>
      <c r="C220" s="20">
        <f t="shared" ref="C220:C230" si="7">B220/C$231</f>
        <v>0.5</v>
      </c>
      <c r="D220" s="25">
        <f t="shared" si="6"/>
        <v>0.44444444444444442</v>
      </c>
    </row>
    <row r="221" spans="1:4">
      <c r="A221" s="7" t="s">
        <v>26</v>
      </c>
      <c r="B221" s="11">
        <v>21</v>
      </c>
      <c r="C221" s="20">
        <f t="shared" si="7"/>
        <v>0.875</v>
      </c>
      <c r="D221" s="25">
        <f t="shared" si="6"/>
        <v>0.77777777777777779</v>
      </c>
    </row>
    <row r="222" spans="1:4">
      <c r="A222" s="7" t="s">
        <v>80</v>
      </c>
      <c r="B222" s="11">
        <v>16</v>
      </c>
      <c r="C222" s="20">
        <f t="shared" si="7"/>
        <v>0.66666666666666663</v>
      </c>
      <c r="D222" s="25">
        <f t="shared" si="6"/>
        <v>0.59259259259259256</v>
      </c>
    </row>
    <row r="223" spans="1:4">
      <c r="A223" s="7" t="s">
        <v>27</v>
      </c>
      <c r="B223" s="11">
        <v>18</v>
      </c>
      <c r="C223" s="20">
        <f t="shared" si="7"/>
        <v>0.75</v>
      </c>
      <c r="D223" s="25">
        <f t="shared" si="6"/>
        <v>0.66666666666666663</v>
      </c>
    </row>
    <row r="224" spans="1:4">
      <c r="A224" s="7" t="s">
        <v>94</v>
      </c>
      <c r="B224" s="11">
        <v>17</v>
      </c>
      <c r="C224" s="20">
        <f t="shared" ref="C224" si="8">B224/C$231</f>
        <v>0.70833333333333337</v>
      </c>
      <c r="D224" s="25">
        <f t="shared" si="6"/>
        <v>0.62962962962962965</v>
      </c>
    </row>
    <row r="225" spans="1:4">
      <c r="A225" s="7" t="s">
        <v>28</v>
      </c>
      <c r="B225" s="11">
        <v>11</v>
      </c>
      <c r="C225" s="20">
        <f t="shared" si="7"/>
        <v>0.45833333333333331</v>
      </c>
      <c r="D225" s="25">
        <f t="shared" si="6"/>
        <v>0.40740740740740738</v>
      </c>
    </row>
    <row r="226" spans="1:4">
      <c r="A226" s="7" t="s">
        <v>29</v>
      </c>
      <c r="B226" s="11">
        <v>20</v>
      </c>
      <c r="C226" s="20">
        <f t="shared" si="7"/>
        <v>0.83333333333333337</v>
      </c>
      <c r="D226" s="25">
        <f t="shared" si="6"/>
        <v>0.7407407407407407</v>
      </c>
    </row>
    <row r="227" spans="1:4">
      <c r="A227" s="7" t="s">
        <v>30</v>
      </c>
      <c r="B227" s="11">
        <v>19</v>
      </c>
      <c r="C227" s="20">
        <f t="shared" si="7"/>
        <v>0.79166666666666663</v>
      </c>
      <c r="D227" s="25">
        <f t="shared" si="6"/>
        <v>0.70370370370370372</v>
      </c>
    </row>
    <row r="228" spans="1:4">
      <c r="A228" s="7" t="s">
        <v>31</v>
      </c>
      <c r="B228" s="11">
        <v>18</v>
      </c>
      <c r="C228" s="20">
        <f t="shared" si="7"/>
        <v>0.75</v>
      </c>
      <c r="D228" s="25">
        <f t="shared" si="6"/>
        <v>0.66666666666666663</v>
      </c>
    </row>
    <row r="229" spans="1:4">
      <c r="A229" s="7" t="s">
        <v>96</v>
      </c>
      <c r="B229" s="11">
        <v>6</v>
      </c>
      <c r="C229" s="20">
        <f t="shared" ref="C229" si="9">B229/C$231</f>
        <v>0.25</v>
      </c>
      <c r="D229" s="25">
        <f t="shared" si="6"/>
        <v>0.22222222222222221</v>
      </c>
    </row>
    <row r="230" spans="1:4">
      <c r="A230" s="7" t="s">
        <v>4</v>
      </c>
      <c r="B230" s="11">
        <v>2</v>
      </c>
      <c r="C230" s="20">
        <f t="shared" si="7"/>
        <v>8.3333333333333329E-2</v>
      </c>
      <c r="D230" s="25">
        <f t="shared" si="6"/>
        <v>7.407407407407407E-2</v>
      </c>
    </row>
    <row r="231" spans="1:4">
      <c r="A231" s="46">
        <f>SUM(B206:B230)</f>
        <v>379</v>
      </c>
      <c r="B231" s="47"/>
      <c r="C231" s="17">
        <v>24</v>
      </c>
      <c r="D231" s="40">
        <f>A231/(28*27)</f>
        <v>0.50132275132275128</v>
      </c>
    </row>
    <row r="232" spans="1:4">
      <c r="A232" s="2" t="s">
        <v>91</v>
      </c>
      <c r="C232" s="35">
        <f>AVERAGE(C206:C230)</f>
        <v>0.62666666666666671</v>
      </c>
      <c r="D232" s="2">
        <f>C231*C232</f>
        <v>15.040000000000001</v>
      </c>
    </row>
    <row r="240" spans="1:4">
      <c r="A240" s="44" t="s">
        <v>35</v>
      </c>
      <c r="B240" s="45"/>
      <c r="C240" s="45"/>
      <c r="D240" s="41"/>
    </row>
    <row r="241" spans="1:4" ht="15">
      <c r="A241" s="7" t="s">
        <v>14</v>
      </c>
      <c r="B241" s="43">
        <v>54410</v>
      </c>
      <c r="C241" s="27">
        <f t="shared" ref="C241:C265" si="10">B241/A$266</f>
        <v>6.3073600550865194E-2</v>
      </c>
      <c r="D241" s="42"/>
    </row>
    <row r="242" spans="1:4" ht="15">
      <c r="A242" s="7" t="s">
        <v>15</v>
      </c>
      <c r="B242" s="43">
        <v>44093</v>
      </c>
      <c r="C242" s="27">
        <f t="shared" si="10"/>
        <v>5.111384431334863E-2</v>
      </c>
      <c r="D242" s="42"/>
    </row>
    <row r="243" spans="1:4" ht="15">
      <c r="A243" s="7" t="s">
        <v>16</v>
      </c>
      <c r="B243" s="43">
        <v>16648</v>
      </c>
      <c r="C243" s="27">
        <f t="shared" si="10"/>
        <v>1.9298829295548679E-2</v>
      </c>
      <c r="D243" s="42"/>
    </row>
    <row r="244" spans="1:4" ht="15">
      <c r="A244" s="7" t="s">
        <v>83</v>
      </c>
      <c r="B244" s="43">
        <v>1043</v>
      </c>
      <c r="C244" s="27">
        <f t="shared" si="10"/>
        <v>1.2090749012047858E-3</v>
      </c>
      <c r="D244" s="42"/>
    </row>
    <row r="245" spans="1:4" ht="15">
      <c r="A245" s="7" t="s">
        <v>17</v>
      </c>
      <c r="B245" s="43">
        <v>11972</v>
      </c>
      <c r="C245" s="27">
        <f t="shared" si="10"/>
        <v>1.3878278731758098E-2</v>
      </c>
      <c r="D245" s="42"/>
    </row>
    <row r="246" spans="1:4" ht="15">
      <c r="A246" s="7" t="s">
        <v>18</v>
      </c>
      <c r="B246" s="43">
        <v>127217</v>
      </c>
      <c r="C246" s="27">
        <f t="shared" si="10"/>
        <v>0.14747352033228114</v>
      </c>
      <c r="D246" s="42"/>
    </row>
    <row r="247" spans="1:4" ht="15">
      <c r="A247" s="7" t="s">
        <v>19</v>
      </c>
      <c r="B247" s="43">
        <v>3354</v>
      </c>
      <c r="C247" s="27">
        <f t="shared" si="10"/>
        <v>3.88805102458375E-3</v>
      </c>
      <c r="D247" s="42"/>
    </row>
    <row r="248" spans="1:4" ht="15">
      <c r="A248" s="7" t="s">
        <v>20</v>
      </c>
      <c r="B248" s="43">
        <v>3829</v>
      </c>
      <c r="C248" s="27">
        <f t="shared" si="10"/>
        <v>4.4386843688524686E-3</v>
      </c>
      <c r="D248" s="42"/>
    </row>
    <row r="249" spans="1:4" ht="13.5" customHeight="1">
      <c r="A249" s="7" t="s">
        <v>21</v>
      </c>
      <c r="B249" s="43">
        <v>55253</v>
      </c>
      <c r="C249" s="27">
        <f t="shared" si="10"/>
        <v>6.4050829833430509E-2</v>
      </c>
      <c r="D249" s="42"/>
    </row>
    <row r="250" spans="1:4" ht="15">
      <c r="A250" s="7" t="s">
        <v>22</v>
      </c>
      <c r="B250" s="43">
        <v>2715</v>
      </c>
      <c r="C250" s="27">
        <f t="shared" si="10"/>
        <v>3.1473042730306745E-3</v>
      </c>
      <c r="D250" s="42"/>
    </row>
    <row r="251" spans="1:4" ht="15">
      <c r="A251" s="7" t="s">
        <v>23</v>
      </c>
      <c r="B251" s="43">
        <v>82165</v>
      </c>
      <c r="C251" s="27">
        <f t="shared" si="10"/>
        <v>9.5247976277556295E-2</v>
      </c>
      <c r="D251" s="42"/>
    </row>
    <row r="252" spans="1:4" ht="15">
      <c r="A252" s="7" t="s">
        <v>24</v>
      </c>
      <c r="B252" s="43">
        <v>86354</v>
      </c>
      <c r="C252" s="27">
        <f t="shared" si="10"/>
        <v>0.1001039827599598</v>
      </c>
      <c r="D252" s="42"/>
    </row>
    <row r="253" spans="1:4" ht="15">
      <c r="A253" s="7" t="s">
        <v>25</v>
      </c>
      <c r="B253" s="43">
        <v>1992</v>
      </c>
      <c r="C253" s="27">
        <f t="shared" si="10"/>
        <v>2.3091823616490253E-3</v>
      </c>
      <c r="D253" s="42"/>
    </row>
    <row r="254" spans="1:4" ht="15">
      <c r="A254" s="7" t="s">
        <v>93</v>
      </c>
      <c r="B254" s="43">
        <v>2572</v>
      </c>
      <c r="C254" s="27">
        <f t="shared" si="10"/>
        <v>2.9815346557034604E-3</v>
      </c>
      <c r="D254" s="42"/>
    </row>
    <row r="255" spans="1:4" ht="15">
      <c r="A255" s="7" t="s">
        <v>3</v>
      </c>
      <c r="B255" s="43">
        <v>4030</v>
      </c>
      <c r="C255" s="27">
        <f t="shared" si="10"/>
        <v>4.6716892155851258E-3</v>
      </c>
      <c r="D255" s="42"/>
    </row>
    <row r="256" spans="1:4" ht="15">
      <c r="A256" s="7" t="s">
        <v>26</v>
      </c>
      <c r="B256" s="43">
        <v>10190</v>
      </c>
      <c r="C256" s="27">
        <f t="shared" si="10"/>
        <v>1.1812534269680505E-2</v>
      </c>
      <c r="D256" s="42"/>
    </row>
    <row r="257" spans="1:4" ht="15">
      <c r="A257" s="7" t="s">
        <v>80</v>
      </c>
      <c r="B257" s="43">
        <v>73249</v>
      </c>
      <c r="C257" s="27">
        <f t="shared" si="10"/>
        <v>8.4912298598609159E-2</v>
      </c>
      <c r="D257" s="42"/>
    </row>
    <row r="258" spans="1:4" ht="15">
      <c r="A258" s="7" t="s">
        <v>27</v>
      </c>
      <c r="B258" s="43">
        <v>28809</v>
      </c>
      <c r="C258" s="27">
        <f t="shared" si="10"/>
        <v>3.3396202136921065E-2</v>
      </c>
      <c r="D258" s="42"/>
    </row>
    <row r="259" spans="1:4" ht="15">
      <c r="A259" s="7" t="s">
        <v>94</v>
      </c>
      <c r="B259" s="43">
        <v>4080</v>
      </c>
      <c r="C259" s="27">
        <f t="shared" si="10"/>
        <v>4.729650620244991E-3</v>
      </c>
      <c r="D259" s="42"/>
    </row>
    <row r="260" spans="1:4" ht="15">
      <c r="A260" s="7" t="s">
        <v>28</v>
      </c>
      <c r="B260" s="43">
        <v>9424</v>
      </c>
      <c r="C260" s="27">
        <f t="shared" si="10"/>
        <v>1.0924565550291372E-2</v>
      </c>
      <c r="D260" s="42"/>
    </row>
    <row r="261" spans="1:4" ht="15">
      <c r="A261" s="7" t="s">
        <v>29</v>
      </c>
      <c r="B261" s="43">
        <v>20317</v>
      </c>
      <c r="C261" s="27">
        <f t="shared" si="10"/>
        <v>2.355203716948958E-2</v>
      </c>
      <c r="D261" s="42"/>
    </row>
    <row r="262" spans="1:4" ht="15">
      <c r="A262" s="7" t="s">
        <v>30</v>
      </c>
      <c r="B262" s="43">
        <v>135349</v>
      </c>
      <c r="C262" s="27">
        <f t="shared" si="10"/>
        <v>0.1569003631861616</v>
      </c>
      <c r="D262" s="42"/>
    </row>
    <row r="263" spans="1:4" ht="15">
      <c r="A263" s="7" t="s">
        <v>31</v>
      </c>
      <c r="B263" s="43">
        <v>80187</v>
      </c>
      <c r="C263" s="27">
        <f t="shared" si="10"/>
        <v>9.295502310921204E-2</v>
      </c>
      <c r="D263" s="42"/>
    </row>
    <row r="264" spans="1:4" ht="15">
      <c r="A264" s="7" t="s">
        <v>96</v>
      </c>
      <c r="B264" s="43">
        <v>624</v>
      </c>
      <c r="C264" s="27">
        <f t="shared" si="10"/>
        <v>7.2335833015511636E-4</v>
      </c>
      <c r="D264" s="42"/>
    </row>
    <row r="265" spans="1:4" ht="15">
      <c r="A265" s="7" t="s">
        <v>4</v>
      </c>
      <c r="B265" s="43">
        <v>2767</v>
      </c>
      <c r="C265" s="27">
        <f t="shared" si="10"/>
        <v>3.2075841338769341E-3</v>
      </c>
      <c r="D265" s="42"/>
    </row>
    <row r="266" spans="1:4">
      <c r="A266" s="46">
        <f>SUM(B241:B265)</f>
        <v>862643</v>
      </c>
      <c r="B266" s="47"/>
      <c r="C266" s="17"/>
    </row>
    <row r="275" spans="1:4">
      <c r="A275" s="44" t="s">
        <v>65</v>
      </c>
      <c r="B275" s="45"/>
      <c r="C275" s="45"/>
      <c r="D275" s="26"/>
    </row>
    <row r="276" spans="1:4">
      <c r="A276" s="7" t="s">
        <v>14</v>
      </c>
      <c r="B276" s="24">
        <v>13129</v>
      </c>
      <c r="C276" s="27">
        <f>B276/A$301</f>
        <v>5.1519408560799888E-2</v>
      </c>
      <c r="D276" s="26"/>
    </row>
    <row r="277" spans="1:4">
      <c r="A277" s="7" t="s">
        <v>15</v>
      </c>
      <c r="B277" s="11">
        <v>28194</v>
      </c>
      <c r="C277" s="27">
        <f t="shared" ref="C277:C300" si="11">B277/A$301</f>
        <v>0.11063585992559921</v>
      </c>
      <c r="D277" s="26"/>
    </row>
    <row r="278" spans="1:4">
      <c r="A278" s="7" t="s">
        <v>16</v>
      </c>
      <c r="B278" s="11">
        <v>98</v>
      </c>
      <c r="C278" s="27">
        <f t="shared" si="11"/>
        <v>3.8456105102889699E-4</v>
      </c>
      <c r="D278" s="26"/>
    </row>
    <row r="279" spans="1:4">
      <c r="A279" s="29" t="s">
        <v>83</v>
      </c>
      <c r="B279" s="11">
        <v>236</v>
      </c>
      <c r="C279" s="27">
        <f t="shared" si="11"/>
        <v>9.2608579635530298E-4</v>
      </c>
      <c r="D279" s="26"/>
    </row>
    <row r="280" spans="1:4">
      <c r="A280" s="7" t="s">
        <v>17</v>
      </c>
      <c r="B280" s="11">
        <v>1926</v>
      </c>
      <c r="C280" s="27">
        <f t="shared" si="11"/>
        <v>7.5578018804250578E-3</v>
      </c>
      <c r="D280" s="26"/>
    </row>
    <row r="281" spans="1:4">
      <c r="A281" s="7" t="s">
        <v>18</v>
      </c>
      <c r="B281" s="11">
        <v>46793</v>
      </c>
      <c r="C281" s="27">
        <f t="shared" si="11"/>
        <v>0.18362005368158346</v>
      </c>
      <c r="D281" s="26"/>
    </row>
    <row r="282" spans="1:4">
      <c r="A282" s="7" t="s">
        <v>19</v>
      </c>
      <c r="B282" s="11">
        <v>1809</v>
      </c>
      <c r="C282" s="27">
        <f t="shared" si="11"/>
        <v>7.0986830746048437E-3</v>
      </c>
      <c r="D282" s="26"/>
    </row>
    <row r="283" spans="1:4">
      <c r="A283" s="7" t="s">
        <v>20</v>
      </c>
      <c r="B283" s="11">
        <v>100</v>
      </c>
      <c r="C283" s="27">
        <f t="shared" si="11"/>
        <v>3.9240923574377246E-4</v>
      </c>
      <c r="D283" s="26"/>
    </row>
    <row r="284" spans="1:4">
      <c r="A284" s="7" t="s">
        <v>21</v>
      </c>
      <c r="B284" s="11">
        <v>35321</v>
      </c>
      <c r="C284" s="27">
        <f t="shared" si="11"/>
        <v>0.13860286615705789</v>
      </c>
      <c r="D284" s="26"/>
    </row>
    <row r="285" spans="1:4">
      <c r="A285" s="7" t="s">
        <v>22</v>
      </c>
      <c r="B285" s="11">
        <v>704</v>
      </c>
      <c r="C285" s="27">
        <f t="shared" si="11"/>
        <v>2.7625610196361583E-3</v>
      </c>
      <c r="D285" s="26"/>
    </row>
    <row r="286" spans="1:4">
      <c r="A286" s="7" t="s">
        <v>23</v>
      </c>
      <c r="B286" s="11">
        <v>34200</v>
      </c>
      <c r="C286" s="27">
        <f t="shared" si="11"/>
        <v>0.13420395862437018</v>
      </c>
      <c r="D286" s="26"/>
    </row>
    <row r="287" spans="1:4">
      <c r="A287" s="7" t="s">
        <v>24</v>
      </c>
      <c r="B287" s="11">
        <v>37090</v>
      </c>
      <c r="C287" s="27">
        <f t="shared" si="11"/>
        <v>0.14554458553736521</v>
      </c>
      <c r="D287" s="26"/>
    </row>
    <row r="288" spans="1:4">
      <c r="A288" s="7" t="s">
        <v>25</v>
      </c>
      <c r="B288" s="11"/>
      <c r="C288" s="27">
        <f t="shared" si="11"/>
        <v>0</v>
      </c>
      <c r="D288" s="26"/>
    </row>
    <row r="289" spans="1:5">
      <c r="A289" s="7" t="s">
        <v>93</v>
      </c>
      <c r="B289" s="11">
        <v>2</v>
      </c>
      <c r="C289" s="27">
        <f t="shared" ref="C289" si="12">B289/A$301</f>
        <v>7.84818471487545E-6</v>
      </c>
      <c r="D289" s="26"/>
    </row>
    <row r="290" spans="1:5">
      <c r="A290" s="7" t="s">
        <v>3</v>
      </c>
      <c r="B290" s="11">
        <v>1</v>
      </c>
      <c r="C290" s="27">
        <f t="shared" si="11"/>
        <v>3.924092357437725E-6</v>
      </c>
      <c r="D290" s="26"/>
    </row>
    <row r="291" spans="1:5">
      <c r="A291" s="7" t="s">
        <v>26</v>
      </c>
      <c r="B291" s="11">
        <v>1218</v>
      </c>
      <c r="C291" s="27">
        <f t="shared" si="11"/>
        <v>4.7795444913591488E-3</v>
      </c>
      <c r="D291" s="26"/>
    </row>
    <row r="292" spans="1:5">
      <c r="A292" s="29" t="s">
        <v>80</v>
      </c>
      <c r="B292" s="11">
        <v>41879</v>
      </c>
      <c r="C292" s="27">
        <f t="shared" si="11"/>
        <v>0.16433706383713448</v>
      </c>
      <c r="D292" s="26"/>
    </row>
    <row r="293" spans="1:5">
      <c r="A293" s="7" t="s">
        <v>27</v>
      </c>
      <c r="B293" s="11">
        <v>136</v>
      </c>
      <c r="C293" s="27">
        <f t="shared" si="11"/>
        <v>5.3367656061153058E-4</v>
      </c>
      <c r="D293" s="26"/>
    </row>
    <row r="294" spans="1:5">
      <c r="A294" s="7" t="s">
        <v>94</v>
      </c>
      <c r="B294" s="11">
        <v>3126</v>
      </c>
      <c r="C294" s="27">
        <f t="shared" ref="C294" si="13">B294/A$301</f>
        <v>1.2266712709350328E-2</v>
      </c>
      <c r="D294" s="26"/>
    </row>
    <row r="295" spans="1:5">
      <c r="A295" s="7" t="s">
        <v>28</v>
      </c>
      <c r="B295" s="11">
        <v>91</v>
      </c>
      <c r="C295" s="27">
        <f t="shared" si="11"/>
        <v>3.5709240452683292E-4</v>
      </c>
      <c r="D295" s="26"/>
    </row>
    <row r="296" spans="1:5">
      <c r="A296" s="7" t="s">
        <v>29</v>
      </c>
      <c r="B296" s="11">
        <v>1693</v>
      </c>
      <c r="C296" s="27">
        <f t="shared" si="11"/>
        <v>6.643488361142068E-3</v>
      </c>
      <c r="D296" s="26"/>
    </row>
    <row r="297" spans="1:5">
      <c r="A297" s="7" t="s">
        <v>30</v>
      </c>
      <c r="B297" s="11">
        <v>6883</v>
      </c>
      <c r="C297" s="27">
        <f t="shared" si="11"/>
        <v>2.700952769624386E-2</v>
      </c>
      <c r="D297" s="26"/>
    </row>
    <row r="298" spans="1:5">
      <c r="A298" s="7" t="s">
        <v>31</v>
      </c>
      <c r="B298" s="11">
        <v>77</v>
      </c>
      <c r="C298" s="27">
        <f t="shared" si="11"/>
        <v>3.0215511152270478E-4</v>
      </c>
      <c r="D298" s="28"/>
    </row>
    <row r="299" spans="1:5">
      <c r="A299" s="29" t="s">
        <v>96</v>
      </c>
      <c r="B299" s="11">
        <v>101</v>
      </c>
      <c r="C299" s="27">
        <f t="shared" ref="C299" si="14">B299/A$301</f>
        <v>3.9633332810121017E-4</v>
      </c>
    </row>
    <row r="300" spans="1:5">
      <c r="A300" s="7" t="s">
        <v>4</v>
      </c>
      <c r="B300" s="11">
        <v>29</v>
      </c>
      <c r="C300" s="27">
        <f t="shared" si="11"/>
        <v>1.1379867836569402E-4</v>
      </c>
    </row>
    <row r="301" spans="1:5">
      <c r="A301" s="46">
        <f>SUM(B276:B300)</f>
        <v>254836</v>
      </c>
      <c r="B301" s="47"/>
      <c r="C301" s="17"/>
    </row>
    <row r="302" spans="1:5">
      <c r="E302" s="30"/>
    </row>
    <row r="310" spans="1:4">
      <c r="A310" s="44" t="s">
        <v>66</v>
      </c>
      <c r="B310" s="45"/>
      <c r="C310" s="45"/>
      <c r="D310" s="26"/>
    </row>
    <row r="311" spans="1:4">
      <c r="A311" s="7" t="s">
        <v>14</v>
      </c>
      <c r="B311" s="24">
        <v>25202</v>
      </c>
      <c r="C311" s="27">
        <f>B311/A$336</f>
        <v>0.19345825241227901</v>
      </c>
      <c r="D311" s="26"/>
    </row>
    <row r="312" spans="1:4">
      <c r="A312" s="7" t="s">
        <v>15</v>
      </c>
      <c r="B312" s="11">
        <v>1326</v>
      </c>
      <c r="C312" s="27">
        <f t="shared" ref="C312:C335" si="15">B312/A$336</f>
        <v>1.0178781156205142E-2</v>
      </c>
      <c r="D312" s="26"/>
    </row>
    <row r="313" spans="1:4">
      <c r="A313" s="7" t="s">
        <v>16</v>
      </c>
      <c r="B313" s="11">
        <v>48</v>
      </c>
      <c r="C313" s="27">
        <f t="shared" si="15"/>
        <v>3.6846266628796893E-4</v>
      </c>
      <c r="D313" s="26"/>
    </row>
    <row r="314" spans="1:4">
      <c r="A314" s="29" t="s">
        <v>83</v>
      </c>
      <c r="B314" s="11">
        <v>16</v>
      </c>
      <c r="C314" s="27">
        <f t="shared" si="15"/>
        <v>1.2282088876265632E-4</v>
      </c>
      <c r="D314" s="26"/>
    </row>
    <row r="315" spans="1:4">
      <c r="A315" s="7" t="s">
        <v>17</v>
      </c>
      <c r="B315" s="11">
        <v>3949</v>
      </c>
      <c r="C315" s="27">
        <f t="shared" si="15"/>
        <v>3.0313730607733111E-2</v>
      </c>
      <c r="D315" s="26"/>
    </row>
    <row r="316" spans="1:4">
      <c r="A316" s="7" t="s">
        <v>18</v>
      </c>
      <c r="B316" s="11">
        <v>48726</v>
      </c>
      <c r="C316" s="27">
        <f t="shared" si="15"/>
        <v>0.37403566411557443</v>
      </c>
      <c r="D316" s="26"/>
    </row>
    <row r="317" spans="1:4">
      <c r="A317" s="7" t="s">
        <v>19</v>
      </c>
      <c r="B317" s="11">
        <v>31</v>
      </c>
      <c r="C317" s="27">
        <f t="shared" si="15"/>
        <v>2.3796547197764661E-4</v>
      </c>
      <c r="D317" s="26"/>
    </row>
    <row r="318" spans="1:4">
      <c r="A318" s="7" t="s">
        <v>20</v>
      </c>
      <c r="B318" s="11">
        <v>28</v>
      </c>
      <c r="C318" s="27">
        <f t="shared" si="15"/>
        <v>2.1493655533464854E-4</v>
      </c>
      <c r="D318" s="26"/>
    </row>
    <row r="319" spans="1:4">
      <c r="A319" s="7" t="s">
        <v>21</v>
      </c>
      <c r="B319" s="11">
        <v>981</v>
      </c>
      <c r="C319" s="27">
        <f t="shared" si="15"/>
        <v>7.5304557422603653E-3</v>
      </c>
      <c r="D319" s="26"/>
    </row>
    <row r="320" spans="1:4">
      <c r="A320" s="7" t="s">
        <v>22</v>
      </c>
      <c r="B320" s="11">
        <v>820</v>
      </c>
      <c r="C320" s="27">
        <f t="shared" si="15"/>
        <v>6.2945705490861361E-3</v>
      </c>
      <c r="D320" s="26"/>
    </row>
    <row r="321" spans="1:4">
      <c r="A321" s="7" t="s">
        <v>23</v>
      </c>
      <c r="B321" s="11">
        <v>11049</v>
      </c>
      <c r="C321" s="27">
        <f t="shared" si="15"/>
        <v>8.481549999616185E-2</v>
      </c>
      <c r="D321" s="26"/>
    </row>
    <row r="322" spans="1:4">
      <c r="A322" s="7" t="s">
        <v>24</v>
      </c>
      <c r="B322" s="11">
        <v>28823</v>
      </c>
      <c r="C322" s="27">
        <f t="shared" si="15"/>
        <v>0.22125415480037766</v>
      </c>
      <c r="D322" s="26"/>
    </row>
    <row r="323" spans="1:4">
      <c r="A323" s="7" t="s">
        <v>25</v>
      </c>
      <c r="B323" s="11"/>
      <c r="C323" s="27">
        <f t="shared" si="15"/>
        <v>0</v>
      </c>
      <c r="D323" s="26"/>
    </row>
    <row r="324" spans="1:4">
      <c r="A324" s="7" t="s">
        <v>93</v>
      </c>
      <c r="B324" s="11">
        <v>2</v>
      </c>
      <c r="C324" s="27">
        <f t="shared" ref="C324" si="16">B324/A$336</f>
        <v>1.535261109533204E-5</v>
      </c>
      <c r="D324" s="26"/>
    </row>
    <row r="325" spans="1:4">
      <c r="A325" s="7" t="s">
        <v>3</v>
      </c>
      <c r="B325" s="11">
        <v>64</v>
      </c>
      <c r="C325" s="27">
        <f t="shared" si="15"/>
        <v>4.9128355505062527E-4</v>
      </c>
      <c r="D325" s="26"/>
    </row>
    <row r="326" spans="1:4">
      <c r="A326" s="7" t="s">
        <v>26</v>
      </c>
      <c r="B326" s="11">
        <v>552</v>
      </c>
      <c r="C326" s="27">
        <f t="shared" si="15"/>
        <v>4.2373206623116423E-3</v>
      </c>
      <c r="D326" s="26"/>
    </row>
    <row r="327" spans="1:4">
      <c r="A327" s="29" t="s">
        <v>80</v>
      </c>
      <c r="B327" s="11">
        <v>597</v>
      </c>
      <c r="C327" s="27">
        <f t="shared" si="15"/>
        <v>4.5827544119566134E-3</v>
      </c>
      <c r="D327" s="26"/>
    </row>
    <row r="328" spans="1:4">
      <c r="A328" s="7" t="s">
        <v>27</v>
      </c>
      <c r="B328" s="11">
        <v>546</v>
      </c>
      <c r="C328" s="27">
        <f t="shared" si="15"/>
        <v>4.1912628290256462E-3</v>
      </c>
      <c r="D328" s="26"/>
    </row>
    <row r="329" spans="1:4">
      <c r="A329" s="7" t="s">
        <v>94</v>
      </c>
      <c r="B329" s="11">
        <v>315</v>
      </c>
      <c r="C329" s="27">
        <f t="shared" ref="C329" si="17">B329/A$336</f>
        <v>2.4180362475147961E-3</v>
      </c>
      <c r="D329" s="26"/>
    </row>
    <row r="330" spans="1:4">
      <c r="A330" s="7" t="s">
        <v>28</v>
      </c>
      <c r="B330" s="11">
        <v>109</v>
      </c>
      <c r="C330" s="27">
        <f t="shared" si="15"/>
        <v>8.3671730469559607E-4</v>
      </c>
      <c r="D330" s="26"/>
    </row>
    <row r="331" spans="1:4">
      <c r="A331" s="7" t="s">
        <v>29</v>
      </c>
      <c r="B331" s="11">
        <v>3989</v>
      </c>
      <c r="C331" s="27">
        <f t="shared" si="15"/>
        <v>3.0620782829639752E-2</v>
      </c>
      <c r="D331" s="26"/>
    </row>
    <row r="332" spans="1:4">
      <c r="A332" s="7" t="s">
        <v>30</v>
      </c>
      <c r="B332" s="11">
        <v>2657</v>
      </c>
      <c r="C332" s="27">
        <f t="shared" si="15"/>
        <v>2.0395943840148614E-2</v>
      </c>
      <c r="D332" s="26"/>
    </row>
    <row r="333" spans="1:4">
      <c r="A333" s="7" t="s">
        <v>31</v>
      </c>
      <c r="B333" s="11">
        <v>397</v>
      </c>
      <c r="C333" s="27">
        <f t="shared" si="15"/>
        <v>3.0474933024234097E-3</v>
      </c>
      <c r="D333" s="28"/>
    </row>
    <row r="334" spans="1:4">
      <c r="A334" s="29" t="s">
        <v>96</v>
      </c>
      <c r="B334" s="11">
        <v>44</v>
      </c>
      <c r="C334" s="27">
        <f t="shared" ref="C334" si="18">B334/A$336</f>
        <v>3.3775744409730483E-4</v>
      </c>
    </row>
    <row r="335" spans="1:4">
      <c r="A335" s="7" t="s">
        <v>4</v>
      </c>
      <c r="B335" s="11"/>
      <c r="C335" s="27">
        <f t="shared" si="15"/>
        <v>0</v>
      </c>
    </row>
    <row r="336" spans="1:4">
      <c r="A336" s="46">
        <f>SUM(B311:B335)</f>
        <v>130271</v>
      </c>
      <c r="B336" s="47"/>
      <c r="C336" s="17"/>
    </row>
    <row r="347" spans="1:3">
      <c r="A347" s="44" t="s">
        <v>95</v>
      </c>
      <c r="B347" s="45"/>
      <c r="C347" s="45"/>
    </row>
    <row r="348" spans="1:3">
      <c r="A348" s="7" t="s">
        <v>14</v>
      </c>
      <c r="B348" s="24">
        <v>5704</v>
      </c>
      <c r="C348" s="27">
        <f>B348/A$336</f>
        <v>4.3785646843886972E-2</v>
      </c>
    </row>
    <row r="349" spans="1:3">
      <c r="A349" s="7" t="s">
        <v>15</v>
      </c>
      <c r="B349" s="11">
        <v>2975</v>
      </c>
      <c r="C349" s="27">
        <f t="shared" ref="C349:C372" si="19">B349/A$336</f>
        <v>2.2837009004306408E-2</v>
      </c>
    </row>
    <row r="350" spans="1:3">
      <c r="A350" s="7" t="s">
        <v>16</v>
      </c>
      <c r="B350" s="11">
        <v>1515</v>
      </c>
      <c r="C350" s="27">
        <f t="shared" si="19"/>
        <v>1.162960290471402E-2</v>
      </c>
    </row>
    <row r="351" spans="1:3">
      <c r="A351" s="29" t="s">
        <v>83</v>
      </c>
      <c r="B351" s="11">
        <v>2</v>
      </c>
      <c r="C351" s="27">
        <f t="shared" si="19"/>
        <v>1.535261109533204E-5</v>
      </c>
    </row>
    <row r="352" spans="1:3">
      <c r="A352" s="7" t="s">
        <v>17</v>
      </c>
      <c r="B352" s="11">
        <v>1814</v>
      </c>
      <c r="C352" s="27">
        <f t="shared" si="19"/>
        <v>1.3924818263466159E-2</v>
      </c>
    </row>
    <row r="353" spans="1:3">
      <c r="A353" s="7" t="s">
        <v>18</v>
      </c>
      <c r="B353" s="11">
        <v>15326</v>
      </c>
      <c r="C353" s="27">
        <f t="shared" si="19"/>
        <v>0.11764705882352941</v>
      </c>
    </row>
    <row r="354" spans="1:3">
      <c r="A354" s="7" t="s">
        <v>19</v>
      </c>
      <c r="B354" s="11">
        <v>670</v>
      </c>
      <c r="C354" s="27">
        <f t="shared" si="19"/>
        <v>5.1431247169362333E-3</v>
      </c>
    </row>
    <row r="355" spans="1:3">
      <c r="A355" s="7" t="s">
        <v>20</v>
      </c>
      <c r="B355" s="11">
        <v>1096</v>
      </c>
      <c r="C355" s="27">
        <f t="shared" si="19"/>
        <v>8.4132308802419564E-3</v>
      </c>
    </row>
    <row r="356" spans="1:3">
      <c r="A356" s="7" t="s">
        <v>21</v>
      </c>
      <c r="B356" s="11">
        <v>5481</v>
      </c>
      <c r="C356" s="27">
        <f t="shared" si="19"/>
        <v>4.2073830706757451E-2</v>
      </c>
    </row>
    <row r="357" spans="1:3">
      <c r="A357" s="7" t="s">
        <v>22</v>
      </c>
      <c r="B357" s="11">
        <v>485</v>
      </c>
      <c r="C357" s="27">
        <f t="shared" si="19"/>
        <v>3.7230081906180195E-3</v>
      </c>
    </row>
    <row r="358" spans="1:3">
      <c r="A358" s="7" t="s">
        <v>23</v>
      </c>
      <c r="B358" s="11">
        <v>8674</v>
      </c>
      <c r="C358" s="27">
        <f t="shared" si="19"/>
        <v>6.658427432045505E-2</v>
      </c>
    </row>
    <row r="359" spans="1:3">
      <c r="A359" s="7" t="s">
        <v>24</v>
      </c>
      <c r="B359" s="11">
        <v>4638</v>
      </c>
      <c r="C359" s="27">
        <f t="shared" si="19"/>
        <v>3.5602705130074998E-2</v>
      </c>
    </row>
    <row r="360" spans="1:3">
      <c r="A360" s="7" t="s">
        <v>25</v>
      </c>
      <c r="B360" s="11">
        <v>837</v>
      </c>
      <c r="C360" s="27">
        <f t="shared" si="19"/>
        <v>6.4250677433964586E-3</v>
      </c>
    </row>
    <row r="361" spans="1:3">
      <c r="A361" s="7" t="s">
        <v>93</v>
      </c>
      <c r="B361" s="11">
        <v>959</v>
      </c>
      <c r="C361" s="27">
        <f t="shared" si="19"/>
        <v>7.3615770202117127E-3</v>
      </c>
    </row>
    <row r="362" spans="1:3">
      <c r="A362" s="7" t="s">
        <v>3</v>
      </c>
      <c r="B362" s="11">
        <v>1710</v>
      </c>
      <c r="C362" s="27">
        <f t="shared" si="19"/>
        <v>1.3126482486508892E-2</v>
      </c>
    </row>
    <row r="363" spans="1:3">
      <c r="A363" s="7" t="s">
        <v>26</v>
      </c>
      <c r="B363" s="11">
        <v>2178</v>
      </c>
      <c r="C363" s="27">
        <f t="shared" si="19"/>
        <v>1.671899348281659E-2</v>
      </c>
    </row>
    <row r="364" spans="1:3">
      <c r="A364" s="29" t="s">
        <v>80</v>
      </c>
      <c r="B364" s="11">
        <v>5976</v>
      </c>
      <c r="C364" s="27">
        <f t="shared" si="19"/>
        <v>4.587360195285213E-2</v>
      </c>
    </row>
    <row r="365" spans="1:3">
      <c r="A365" s="7" t="s">
        <v>27</v>
      </c>
      <c r="B365" s="11">
        <v>7141</v>
      </c>
      <c r="C365" s="27">
        <f t="shared" si="19"/>
        <v>5.4816497915883042E-2</v>
      </c>
    </row>
    <row r="366" spans="1:3">
      <c r="A366" s="7" t="s">
        <v>94</v>
      </c>
      <c r="B366" s="11">
        <v>96</v>
      </c>
      <c r="C366" s="27">
        <f t="shared" ref="C366" si="20">B366/A$336</f>
        <v>7.3692533257593785E-4</v>
      </c>
    </row>
    <row r="367" spans="1:3">
      <c r="A367" s="7" t="s">
        <v>28</v>
      </c>
      <c r="B367" s="11">
        <v>2069</v>
      </c>
      <c r="C367" s="27">
        <f t="shared" si="19"/>
        <v>1.5882276178120994E-2</v>
      </c>
    </row>
    <row r="368" spans="1:3">
      <c r="A368" s="7" t="s">
        <v>29</v>
      </c>
      <c r="B368" s="11">
        <v>2053</v>
      </c>
      <c r="C368" s="27">
        <f t="shared" si="19"/>
        <v>1.5759455289358338E-2</v>
      </c>
    </row>
    <row r="369" spans="1:3">
      <c r="A369" s="7" t="s">
        <v>30</v>
      </c>
      <c r="B369" s="11">
        <v>37289</v>
      </c>
      <c r="C369" s="27">
        <f t="shared" si="19"/>
        <v>0.28624175756691822</v>
      </c>
    </row>
    <row r="370" spans="1:3">
      <c r="A370" s="7" t="s">
        <v>31</v>
      </c>
      <c r="B370" s="11">
        <v>9648</v>
      </c>
      <c r="C370" s="27">
        <f t="shared" si="19"/>
        <v>7.4060995923881753E-2</v>
      </c>
    </row>
    <row r="371" spans="1:3">
      <c r="A371" s="29" t="s">
        <v>96</v>
      </c>
      <c r="B371" s="11">
        <v>80</v>
      </c>
      <c r="C371" s="27">
        <f t="shared" ref="C371" si="21">B371/A$336</f>
        <v>6.1410444381328156E-4</v>
      </c>
    </row>
    <row r="372" spans="1:3">
      <c r="A372" s="7" t="s">
        <v>4</v>
      </c>
      <c r="B372" s="11">
        <v>715</v>
      </c>
      <c r="C372" s="27">
        <f t="shared" si="19"/>
        <v>5.4885584665812035E-3</v>
      </c>
    </row>
    <row r="373" spans="1:3">
      <c r="A373" s="46">
        <f>SUM(B348:B372)</f>
        <v>119131</v>
      </c>
      <c r="B373" s="47"/>
      <c r="C373" s="17"/>
    </row>
  </sheetData>
  <mergeCells count="70">
    <mergeCell ref="A88:D88"/>
    <mergeCell ref="B142:E142"/>
    <mergeCell ref="B143:E143"/>
    <mergeCell ref="B153:E153"/>
    <mergeCell ref="A199:E199"/>
    <mergeCell ref="A164:E164"/>
    <mergeCell ref="A166:C166"/>
    <mergeCell ref="A167:C167"/>
    <mergeCell ref="B144:E144"/>
    <mergeCell ref="A165:C165"/>
    <mergeCell ref="A189:D189"/>
    <mergeCell ref="A183:F183"/>
    <mergeCell ref="B145:E145"/>
    <mergeCell ref="B146:E146"/>
    <mergeCell ref="B147:E147"/>
    <mergeCell ref="B148:E148"/>
    <mergeCell ref="B149:E149"/>
    <mergeCell ref="A266:B266"/>
    <mergeCell ref="A301:B301"/>
    <mergeCell ref="A204:D204"/>
    <mergeCell ref="A2:I2"/>
    <mergeCell ref="A275:C275"/>
    <mergeCell ref="A198:E198"/>
    <mergeCell ref="A200:E200"/>
    <mergeCell ref="A184:D184"/>
    <mergeCell ref="A185:D185"/>
    <mergeCell ref="A186:D186"/>
    <mergeCell ref="A187:D187"/>
    <mergeCell ref="A188:D188"/>
    <mergeCell ref="A169:E169"/>
    <mergeCell ref="A170:C170"/>
    <mergeCell ref="A171:C171"/>
    <mergeCell ref="B150:E150"/>
    <mergeCell ref="A197:E197"/>
    <mergeCell ref="A240:C240"/>
    <mergeCell ref="A231:B231"/>
    <mergeCell ref="A192:G192"/>
    <mergeCell ref="A172:C172"/>
    <mergeCell ref="C3:I3"/>
    <mergeCell ref="C4:I4"/>
    <mergeCell ref="C5:I5"/>
    <mergeCell ref="A195:E195"/>
    <mergeCell ref="A196:E196"/>
    <mergeCell ref="B151:E151"/>
    <mergeCell ref="B152:E152"/>
    <mergeCell ref="A141:G141"/>
    <mergeCell ref="C6:I6"/>
    <mergeCell ref="C7:I7"/>
    <mergeCell ref="C8:I8"/>
    <mergeCell ref="C9:I9"/>
    <mergeCell ref="A154:E154"/>
    <mergeCell ref="A77:B77"/>
    <mergeCell ref="A17:C17"/>
    <mergeCell ref="A64:B64"/>
    <mergeCell ref="A347:C347"/>
    <mergeCell ref="A373:B373"/>
    <mergeCell ref="A336:B336"/>
    <mergeCell ref="C10:I10"/>
    <mergeCell ref="C11:I11"/>
    <mergeCell ref="C12:I12"/>
    <mergeCell ref="C13:I13"/>
    <mergeCell ref="C14:I14"/>
    <mergeCell ref="A193:E193"/>
    <mergeCell ref="A194:E194"/>
    <mergeCell ref="A176:E176"/>
    <mergeCell ref="A177:C177"/>
    <mergeCell ref="A178:C178"/>
    <mergeCell ref="A179:C179"/>
    <mergeCell ref="A180:C180"/>
    <mergeCell ref="A310:C310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horizontalDpi="4294967295" verticalDpi="4294967295" r:id="rId1"/>
  <headerFooter alignWithMargins="0">
    <oddHeader>&amp;L&amp;G&amp;C&amp;D&amp;R&amp;F</oddHeader>
  </headerFooter>
  <rowBreaks count="9" manualBreakCount="9">
    <brk id="15" max="16383" man="1"/>
    <brk id="62" max="16383" man="1"/>
    <brk id="86" max="16383" man="1"/>
    <brk id="139" max="16383" man="1"/>
    <brk id="174" max="16383" man="1"/>
    <brk id="202" max="16383" man="1"/>
    <brk id="238" max="16383" man="1"/>
    <brk id="273" max="16383" man="1"/>
    <brk id="308" max="16383" man="1"/>
  </rowBreaks>
  <ignoredErrors>
    <ignoredError sqref="B6 C18:C22 A77 B102 D90 G142:G153 F154 E165:E166 D167 E170:E171 D172 A231 C265 A266 C300 A301 C335 A336 E177:E178 C24:C29 D102 C241:C253 C276:C288 C311:C323 C255:C258 C290:C293 C325:C328 C260:C263 C295:C298 C330:C333" unlockedFormula="1"/>
  </ignoredErrors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</vt:lpstr>
    </vt:vector>
  </TitlesOfParts>
  <Manager>Jaime Lopez Loosvelt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ECRIS Global Statistics</dc:title>
  <dc:creator>DG Justice</dc:creator>
  <cp:lastModifiedBy> </cp:lastModifiedBy>
  <cp:lastPrinted>2013-05-28T07:20:34Z</cp:lastPrinted>
  <dcterms:created xsi:type="dcterms:W3CDTF">2012-12-14T00:25:11Z</dcterms:created>
  <dcterms:modified xsi:type="dcterms:W3CDTF">2014-02-13T13:06:08Z</dcterms:modified>
</cp:coreProperties>
</file>